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Kundig.org\"/>
    </mc:Choice>
  </mc:AlternateContent>
  <xr:revisionPtr revIDLastSave="0" documentId="8_{3653B6FB-DE08-4C71-A3B6-21A057D5B5FF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Salaire_AC1">Feuil1!$M$2</definedName>
    <definedName name="Salaire_AC2">Feuil1!$N$2</definedName>
    <definedName name="Salaire_AVS">Feuil1!$I$6</definedName>
    <definedName name="Tabelle_Bonif_V">Feuil1!$K$6:$N$46</definedName>
    <definedName name="_xlnm.Print_Area" localSheetId="0">Feuil1!$A$1:$J$19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6" i="1"/>
  <c r="G15" i="1"/>
  <c r="R15" i="1"/>
  <c r="G14" i="1"/>
  <c r="G13" i="1"/>
  <c r="P13" i="1" s="1"/>
  <c r="Q13" i="1" s="1"/>
  <c r="H13" i="1" s="1"/>
  <c r="F14" i="1"/>
  <c r="F11" i="1"/>
  <c r="F10" i="1"/>
  <c r="G9" i="1"/>
  <c r="G10" i="1"/>
  <c r="P10" i="1" s="1"/>
  <c r="Q10" i="1" s="1"/>
  <c r="H10" i="1" s="1"/>
  <c r="G8" i="1"/>
  <c r="F9" i="1"/>
  <c r="H4" i="1"/>
  <c r="L2" i="1" s="1"/>
  <c r="N2" i="1" s="1"/>
  <c r="G12" i="1" s="1"/>
  <c r="F8" i="1"/>
  <c r="M7" i="1"/>
  <c r="N7" i="1" s="1"/>
  <c r="M8" i="1"/>
  <c r="N8" i="1" s="1"/>
  <c r="M9" i="1"/>
  <c r="N9" i="1" s="1"/>
  <c r="M10" i="1"/>
  <c r="N10" i="1" s="1"/>
  <c r="M11" i="1"/>
  <c r="N11" i="1"/>
  <c r="M12" i="1"/>
  <c r="N12" i="1" s="1"/>
  <c r="M13" i="1"/>
  <c r="N13" i="1" s="1"/>
  <c r="M14" i="1"/>
  <c r="N14" i="1" s="1"/>
  <c r="M15" i="1"/>
  <c r="N15" i="1" s="1"/>
  <c r="M16" i="1"/>
  <c r="N16" i="1"/>
  <c r="M17" i="1"/>
  <c r="N17" i="1" s="1"/>
  <c r="M18" i="1"/>
  <c r="N18" i="1"/>
  <c r="M19" i="1"/>
  <c r="N19" i="1" s="1"/>
  <c r="M20" i="1"/>
  <c r="N20" i="1" s="1"/>
  <c r="M21" i="1"/>
  <c r="N21" i="1" s="1"/>
  <c r="M22" i="1"/>
  <c r="N22" i="1"/>
  <c r="M23" i="1"/>
  <c r="N23" i="1" s="1"/>
  <c r="M24" i="1"/>
  <c r="N24" i="1"/>
  <c r="M25" i="1"/>
  <c r="N25" i="1"/>
  <c r="M26" i="1"/>
  <c r="N26" i="1" s="1"/>
  <c r="M27" i="1"/>
  <c r="N27" i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/>
  <c r="M38" i="1"/>
  <c r="N38" i="1"/>
  <c r="M39" i="1"/>
  <c r="N39" i="1" s="1"/>
  <c r="M40" i="1"/>
  <c r="N40" i="1"/>
  <c r="M41" i="1"/>
  <c r="N41" i="1"/>
  <c r="M42" i="1"/>
  <c r="N42" i="1" s="1"/>
  <c r="M43" i="1"/>
  <c r="N43" i="1"/>
  <c r="M44" i="1"/>
  <c r="N44" i="1" s="1"/>
  <c r="M45" i="1"/>
  <c r="N45" i="1" s="1"/>
  <c r="M46" i="1"/>
  <c r="N46" i="1"/>
  <c r="M6" i="1"/>
  <c r="N6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P9" i="1" l="1"/>
  <c r="Q9" i="1" s="1"/>
  <c r="H9" i="1" s="1"/>
  <c r="P8" i="1"/>
  <c r="Q8" i="1" s="1"/>
  <c r="H8" i="1" s="1"/>
  <c r="P14" i="1"/>
  <c r="Q14" i="1" s="1"/>
  <c r="H14" i="1" s="1"/>
  <c r="F15" i="1"/>
  <c r="P15" i="1" s="1"/>
  <c r="Q15" i="1" s="1"/>
  <c r="H15" i="1" s="1"/>
  <c r="F12" i="1"/>
  <c r="P12" i="1" s="1"/>
  <c r="K2" i="1"/>
  <c r="M2" i="1" s="1"/>
  <c r="G11" i="1" s="1"/>
  <c r="P11" i="1" s="1"/>
  <c r="Q11" i="1" s="1"/>
  <c r="H11" i="1" s="1"/>
  <c r="Q12" i="1" l="1"/>
  <c r="H12" i="1" s="1"/>
  <c r="H16" i="1" s="1"/>
  <c r="I18" i="1" s="1"/>
</calcChain>
</file>

<file path=xl/sharedStrings.xml><?xml version="1.0" encoding="utf-8"?>
<sst xmlns="http://schemas.openxmlformats.org/spreadsheetml/2006/main" count="24" uniqueCount="23">
  <si>
    <t>Fiche de salaire</t>
  </si>
  <si>
    <t>Age</t>
  </si>
  <si>
    <t>Bonification de vieillesse LPP</t>
  </si>
  <si>
    <t>Taux</t>
  </si>
  <si>
    <t>Employeur</t>
  </si>
  <si>
    <t>Employé</t>
  </si>
  <si>
    <t>Déductions</t>
  </si>
  <si>
    <t>AVS</t>
  </si>
  <si>
    <t>AI</t>
  </si>
  <si>
    <t>APG</t>
  </si>
  <si>
    <t>AC 1</t>
  </si>
  <si>
    <t>AC 2</t>
  </si>
  <si>
    <t>IJMal</t>
  </si>
  <si>
    <t>Versé 12 fois par année</t>
  </si>
  <si>
    <t>Salaire mensuel assuré dans la Caisse de pensions</t>
  </si>
  <si>
    <t>Maxi selon la LPP</t>
  </si>
  <si>
    <t>Total des déductions</t>
  </si>
  <si>
    <t>AANP</t>
  </si>
  <si>
    <t xml:space="preserve">  Salaire mensuel AVS brut</t>
  </si>
  <si>
    <t xml:space="preserve">  Salaire mensuel net</t>
  </si>
  <si>
    <t>S.e.o.</t>
  </si>
  <si>
    <t>Ce tableau de calcul est un exemple qui ne
respecte pas strictement tous les
paramètres légaux. Merci de votre
compréhension.</t>
  </si>
  <si>
    <t>22.11.2023 13:13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</si>
</sst>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%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4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4"/>
      <name val="Arial"/>
      <family val="2"/>
    </font>
    <font>
      <b/>
      <sz val="16"/>
      <color rgb="FF0070C0"/>
      <name val="Arial"/>
      <family val="2"/>
    </font>
    <font>
      <i/>
      <sz val="12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theme="7"/>
      <name val="Arial"/>
      <family val="2"/>
    </font>
    <font>
      <sz val="12"/>
      <color theme="7"/>
      <name val="Arial"/>
      <family val="2"/>
    </font>
    <font>
      <sz val="8"/>
      <color theme="7"/>
      <name val="Arial"/>
      <family val="2"/>
    </font>
    <font>
      <sz val="16"/>
      <color theme="7"/>
      <name val="Arial"/>
      <family val="2"/>
    </font>
    <font>
      <sz val="10"/>
      <color theme="7"/>
      <name val="Calibri"/>
      <family val="2"/>
      <scheme val="minor"/>
    </font>
    <font>
      <sz val="11"/>
      <color theme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10" fillId="2" borderId="7" xfId="0" applyFont="1" applyFill="1" applyBorder="1" applyAlignment="1" applyProtection="1">
      <alignment horizontal="center" vertical="center"/>
      <protection locked="0"/>
    </xf>
    <xf numFmtId="43" fontId="10" fillId="4" borderId="7" xfId="1" applyFont="1" applyFill="1" applyBorder="1" applyAlignment="1" applyProtection="1">
      <alignment vertical="center"/>
      <protection locked="0"/>
    </xf>
    <xf numFmtId="43" fontId="11" fillId="2" borderId="7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43" fontId="16" fillId="0" borderId="0" xfId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3" fontId="13" fillId="5" borderId="9" xfId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4" borderId="5" xfId="0" quotePrefix="1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left" vertical="center"/>
    </xf>
    <xf numFmtId="10" fontId="16" fillId="0" borderId="0" xfId="2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43" fontId="10" fillId="0" borderId="0" xfId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0" fontId="18" fillId="0" borderId="0" xfId="2" applyNumberFormat="1" applyFont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2" fillId="0" borderId="0" xfId="2" applyNumberFormat="1" applyFont="1" applyAlignment="1" applyProtection="1">
      <alignment vertical="center"/>
    </xf>
    <xf numFmtId="43" fontId="2" fillId="0" borderId="0" xfId="1" applyFont="1" applyAlignment="1" applyProtection="1">
      <alignment vertical="center"/>
    </xf>
    <xf numFmtId="43" fontId="17" fillId="0" borderId="0" xfId="1" applyFont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vertical="center" wrapText="1"/>
    </xf>
    <xf numFmtId="43" fontId="11" fillId="0" borderId="0" xfId="1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43" fontId="12" fillId="0" borderId="0" xfId="1" applyFont="1" applyAlignment="1" applyProtection="1">
      <alignment vertical="center"/>
    </xf>
    <xf numFmtId="43" fontId="12" fillId="0" borderId="0" xfId="1" applyFont="1" applyFill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43" fontId="4" fillId="3" borderId="7" xfId="0" applyNumberFormat="1" applyFont="1" applyFill="1" applyBorder="1" applyAlignment="1" applyProtection="1">
      <alignment vertical="center"/>
    </xf>
    <xf numFmtId="43" fontId="6" fillId="4" borderId="7" xfId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quotePrefix="1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R95"/>
  <sheetViews>
    <sheetView showGridLines="0" tabSelected="1" workbookViewId="0">
      <selection activeCell="I20" sqref="I20"/>
    </sheetView>
  </sheetViews>
  <sheetFormatPr baseColWidth="10" defaultRowHeight="15" x14ac:dyDescent="0.25"/>
  <cols>
    <col min="1" max="1" width="0.85546875" style="4" customWidth="1"/>
    <col min="2" max="2" width="30" style="4" customWidth="1"/>
    <col min="3" max="3" width="18.7109375" style="4" customWidth="1"/>
    <col min="4" max="4" width="1.7109375" style="4" customWidth="1"/>
    <col min="5" max="5" width="7.7109375" style="4" customWidth="1"/>
    <col min="6" max="6" width="12.7109375" style="4" customWidth="1"/>
    <col min="7" max="9" width="18.7109375" style="4" customWidth="1"/>
    <col min="10" max="10" width="0.85546875" style="4" customWidth="1"/>
    <col min="11" max="11" width="14.140625" style="4" bestFit="1" customWidth="1"/>
    <col min="12" max="12" width="11.7109375" style="4" bestFit="1" customWidth="1"/>
    <col min="13" max="14" width="11.5703125" style="4" bestFit="1" customWidth="1"/>
    <col min="15" max="17" width="11.42578125" style="4"/>
    <col min="18" max="18" width="12.7109375" style="4" bestFit="1" customWidth="1"/>
    <col min="19" max="16384" width="11.42578125" style="4"/>
  </cols>
  <sheetData>
    <row r="1" spans="2:18" ht="4.5" customHeight="1" thickBot="1" x14ac:dyDescent="0.3"/>
    <row r="2" spans="2:18" s="8" customFormat="1" ht="50.1" customHeight="1" thickBot="1" x14ac:dyDescent="0.3">
      <c r="B2" s="5" t="s">
        <v>0</v>
      </c>
      <c r="C2" s="6"/>
      <c r="D2" s="7"/>
      <c r="F2" s="9" t="s">
        <v>13</v>
      </c>
      <c r="G2" s="10"/>
      <c r="H2" s="11"/>
      <c r="I2" s="7">
        <v>2023</v>
      </c>
      <c r="K2" s="12">
        <f>IF(H4&gt;148200,148200,H4)</f>
        <v>148200</v>
      </c>
      <c r="L2" s="12">
        <f>IF(H4&gt;148200,H4-148200,0)</f>
        <v>67800</v>
      </c>
      <c r="M2" s="12">
        <f>+K2/12</f>
        <v>12350</v>
      </c>
      <c r="N2" s="12">
        <f>+L2/12</f>
        <v>5650</v>
      </c>
      <c r="O2" s="13"/>
      <c r="P2" s="13"/>
      <c r="Q2" s="14"/>
      <c r="R2" s="14"/>
    </row>
    <row r="3" spans="2:18" s="8" customFormat="1" ht="24.95" customHeight="1" thickBot="1" x14ac:dyDescent="0.3">
      <c r="H3" s="15"/>
      <c r="K3" s="16" t="s">
        <v>2</v>
      </c>
      <c r="L3" s="16"/>
      <c r="M3" s="16"/>
      <c r="N3" s="16"/>
      <c r="O3" s="13"/>
      <c r="P3" s="13"/>
      <c r="Q3" s="14"/>
      <c r="R3" s="14"/>
    </row>
    <row r="4" spans="2:18" s="8" customFormat="1" ht="50.1" customHeight="1" thickBot="1" x14ac:dyDescent="0.3">
      <c r="B4" s="17" t="s">
        <v>1</v>
      </c>
      <c r="C4" s="1">
        <v>55</v>
      </c>
      <c r="D4" s="18"/>
      <c r="H4" s="19">
        <f>+Salaire_AVS*12</f>
        <v>216000</v>
      </c>
      <c r="K4" s="20" t="s">
        <v>1</v>
      </c>
      <c r="L4" s="20" t="s">
        <v>3</v>
      </c>
      <c r="M4" s="20" t="s">
        <v>4</v>
      </c>
      <c r="N4" s="20" t="s">
        <v>5</v>
      </c>
      <c r="O4" s="13"/>
      <c r="P4" s="13"/>
      <c r="Q4" s="14"/>
      <c r="R4" s="14"/>
    </row>
    <row r="5" spans="2:18" s="8" customFormat="1" ht="9" customHeight="1" thickBot="1" x14ac:dyDescent="0.3">
      <c r="B5" s="21"/>
      <c r="C5" s="22"/>
      <c r="D5" s="22"/>
      <c r="K5" s="20"/>
      <c r="L5" s="20"/>
      <c r="M5" s="20"/>
      <c r="N5" s="20"/>
      <c r="O5" s="13"/>
      <c r="P5" s="13"/>
      <c r="Q5" s="14"/>
      <c r="R5" s="14"/>
    </row>
    <row r="6" spans="2:18" s="8" customFormat="1" ht="50.1" customHeight="1" thickBot="1" x14ac:dyDescent="0.3">
      <c r="B6" s="23" t="s">
        <v>18</v>
      </c>
      <c r="C6" s="24"/>
      <c r="D6" s="24"/>
      <c r="E6" s="24"/>
      <c r="F6" s="24"/>
      <c r="G6" s="24"/>
      <c r="H6" s="24"/>
      <c r="I6" s="2">
        <v>18000</v>
      </c>
      <c r="K6" s="13">
        <v>25</v>
      </c>
      <c r="L6" s="25">
        <v>7.0000000000000007E-2</v>
      </c>
      <c r="M6" s="25">
        <f>+L6/2</f>
        <v>3.5000000000000003E-2</v>
      </c>
      <c r="N6" s="25">
        <f>+M6</f>
        <v>3.5000000000000003E-2</v>
      </c>
      <c r="O6" s="13"/>
      <c r="P6" s="13"/>
      <c r="Q6" s="14"/>
      <c r="R6" s="14"/>
    </row>
    <row r="7" spans="2:18" s="8" customFormat="1" ht="9" customHeight="1" thickBot="1" x14ac:dyDescent="0.3">
      <c r="B7" s="26"/>
      <c r="C7" s="26"/>
      <c r="D7" s="26"/>
      <c r="E7" s="26"/>
      <c r="F7" s="26"/>
      <c r="G7" s="26"/>
      <c r="H7" s="26"/>
      <c r="I7" s="27"/>
      <c r="K7" s="28">
        <f>+K6+1</f>
        <v>26</v>
      </c>
      <c r="L7" s="29">
        <v>7.0000000000000007E-2</v>
      </c>
      <c r="M7" s="29">
        <f t="shared" ref="M7:M46" si="0">+L7/2</f>
        <v>3.5000000000000003E-2</v>
      </c>
      <c r="N7" s="29">
        <f t="shared" ref="N7:N46" si="1">+M7</f>
        <v>3.5000000000000003E-2</v>
      </c>
      <c r="O7" s="13"/>
      <c r="P7" s="13"/>
      <c r="Q7" s="14"/>
      <c r="R7" s="14"/>
    </row>
    <row r="8" spans="2:18" s="8" customFormat="1" ht="20.100000000000001" customHeight="1" thickBot="1" x14ac:dyDescent="0.3">
      <c r="C8" s="30" t="s">
        <v>6</v>
      </c>
      <c r="D8" s="31"/>
      <c r="E8" s="32" t="s">
        <v>7</v>
      </c>
      <c r="F8" s="33">
        <f>4.35%/2</f>
        <v>2.1749999999999999E-2</v>
      </c>
      <c r="G8" s="34">
        <f>+Salaire_AVS</f>
        <v>18000</v>
      </c>
      <c r="H8" s="34">
        <f>ROUND(Q8,1)/2</f>
        <v>391.5</v>
      </c>
      <c r="K8" s="28">
        <f t="shared" ref="K8:K46" si="2">+K7+1</f>
        <v>27</v>
      </c>
      <c r="L8" s="29">
        <v>7.0000000000000007E-2</v>
      </c>
      <c r="M8" s="29">
        <f t="shared" si="0"/>
        <v>3.5000000000000003E-2</v>
      </c>
      <c r="N8" s="29">
        <f t="shared" si="1"/>
        <v>3.5000000000000003E-2</v>
      </c>
      <c r="O8" s="13"/>
      <c r="P8" s="12">
        <f>+G8*F8</f>
        <v>391.5</v>
      </c>
      <c r="Q8" s="35">
        <f>+P8*2</f>
        <v>783</v>
      </c>
      <c r="R8" s="14"/>
    </row>
    <row r="9" spans="2:18" s="8" customFormat="1" ht="20.100000000000001" customHeight="1" x14ac:dyDescent="0.25">
      <c r="E9" s="32" t="s">
        <v>8</v>
      </c>
      <c r="F9" s="33">
        <f>0.7%/2</f>
        <v>3.4999999999999996E-3</v>
      </c>
      <c r="G9" s="34">
        <f>+Salaire_AVS</f>
        <v>18000</v>
      </c>
      <c r="H9" s="34">
        <f>ROUND(Q9,1)/2</f>
        <v>63</v>
      </c>
      <c r="K9" s="28">
        <f t="shared" si="2"/>
        <v>28</v>
      </c>
      <c r="L9" s="29">
        <v>7.0000000000000007E-2</v>
      </c>
      <c r="M9" s="29">
        <f t="shared" si="0"/>
        <v>3.5000000000000003E-2</v>
      </c>
      <c r="N9" s="29">
        <f t="shared" si="1"/>
        <v>3.5000000000000003E-2</v>
      </c>
      <c r="O9" s="13"/>
      <c r="P9" s="12">
        <f>+G9*F9</f>
        <v>62.999999999999993</v>
      </c>
      <c r="Q9" s="35">
        <f t="shared" ref="Q9:Q15" si="3">+P9*2</f>
        <v>125.99999999999999</v>
      </c>
      <c r="R9" s="14"/>
    </row>
    <row r="10" spans="2:18" s="8" customFormat="1" ht="20.100000000000001" customHeight="1" x14ac:dyDescent="0.25">
      <c r="B10" s="36" t="s">
        <v>21</v>
      </c>
      <c r="C10" s="36"/>
      <c r="E10" s="32" t="s">
        <v>9</v>
      </c>
      <c r="F10" s="33">
        <f>0.25%/2</f>
        <v>1.25E-3</v>
      </c>
      <c r="G10" s="34">
        <f>+Salaire_AVS</f>
        <v>18000</v>
      </c>
      <c r="H10" s="34">
        <f>ROUND(Q10,1)/2</f>
        <v>22.5</v>
      </c>
      <c r="K10" s="28">
        <f t="shared" si="2"/>
        <v>29</v>
      </c>
      <c r="L10" s="29">
        <v>7.0000000000000007E-2</v>
      </c>
      <c r="M10" s="29">
        <f t="shared" si="0"/>
        <v>3.5000000000000003E-2</v>
      </c>
      <c r="N10" s="29">
        <f t="shared" si="1"/>
        <v>3.5000000000000003E-2</v>
      </c>
      <c r="O10" s="13"/>
      <c r="P10" s="12">
        <f>+G10*F10</f>
        <v>22.5</v>
      </c>
      <c r="Q10" s="35">
        <f t="shared" si="3"/>
        <v>45</v>
      </c>
      <c r="R10" s="14"/>
    </row>
    <row r="11" spans="2:18" s="8" customFormat="1" ht="20.100000000000001" customHeight="1" x14ac:dyDescent="0.25">
      <c r="B11" s="36"/>
      <c r="C11" s="36"/>
      <c r="E11" s="32" t="s">
        <v>10</v>
      </c>
      <c r="F11" s="33">
        <f>1.1%/2</f>
        <v>5.5000000000000005E-3</v>
      </c>
      <c r="G11" s="34">
        <f>Salaire_AC1</f>
        <v>12350</v>
      </c>
      <c r="H11" s="34">
        <f>ROUND(Q11,1)/2</f>
        <v>67.95</v>
      </c>
      <c r="K11" s="28">
        <f t="shared" si="2"/>
        <v>30</v>
      </c>
      <c r="L11" s="29">
        <v>7.0000000000000007E-2</v>
      </c>
      <c r="M11" s="29">
        <f t="shared" si="0"/>
        <v>3.5000000000000003E-2</v>
      </c>
      <c r="N11" s="29">
        <f t="shared" si="1"/>
        <v>3.5000000000000003E-2</v>
      </c>
      <c r="O11" s="13"/>
      <c r="P11" s="12">
        <f>+G11*F11</f>
        <v>67.925000000000011</v>
      </c>
      <c r="Q11" s="35">
        <f t="shared" si="3"/>
        <v>135.85000000000002</v>
      </c>
      <c r="R11" s="14"/>
    </row>
    <row r="12" spans="2:18" s="8" customFormat="1" ht="20.100000000000001" customHeight="1" x14ac:dyDescent="0.25">
      <c r="B12" s="36"/>
      <c r="C12" s="36"/>
      <c r="E12" s="32" t="s">
        <v>11</v>
      </c>
      <c r="F12" s="33">
        <f>IF(G12=0,"",0.25%)</f>
        <v>2.5000000000000001E-3</v>
      </c>
      <c r="G12" s="34">
        <f>Salaire_AC2</f>
        <v>5650</v>
      </c>
      <c r="H12" s="34">
        <f>IF(G12=0,0,ROUND(Q12,1)/2)</f>
        <v>14.15</v>
      </c>
      <c r="K12" s="28">
        <f t="shared" si="2"/>
        <v>31</v>
      </c>
      <c r="L12" s="29">
        <v>7.0000000000000007E-2</v>
      </c>
      <c r="M12" s="29">
        <f t="shared" si="0"/>
        <v>3.5000000000000003E-2</v>
      </c>
      <c r="N12" s="29">
        <f t="shared" si="1"/>
        <v>3.5000000000000003E-2</v>
      </c>
      <c r="O12" s="13"/>
      <c r="P12" s="12">
        <f>IF(Salaire_AC2=0,0,G12*F12)</f>
        <v>14.125</v>
      </c>
      <c r="Q12" s="35">
        <f t="shared" si="3"/>
        <v>28.25</v>
      </c>
      <c r="R12" s="14"/>
    </row>
    <row r="13" spans="2:18" s="8" customFormat="1" ht="20.100000000000001" customHeight="1" x14ac:dyDescent="0.25">
      <c r="B13" s="36"/>
      <c r="C13" s="36"/>
      <c r="E13" s="32" t="s">
        <v>17</v>
      </c>
      <c r="F13" s="33">
        <v>9.2999999999999992E-3</v>
      </c>
      <c r="G13" s="34">
        <f>Salaire_AVS</f>
        <v>18000</v>
      </c>
      <c r="H13" s="34">
        <f>ROUND(Q13,1)/2</f>
        <v>167.4</v>
      </c>
      <c r="K13" s="28">
        <f t="shared" si="2"/>
        <v>32</v>
      </c>
      <c r="L13" s="29">
        <v>7.0000000000000007E-2</v>
      </c>
      <c r="M13" s="29">
        <f t="shared" si="0"/>
        <v>3.5000000000000003E-2</v>
      </c>
      <c r="N13" s="29">
        <f t="shared" si="1"/>
        <v>3.5000000000000003E-2</v>
      </c>
      <c r="O13" s="13"/>
      <c r="P13" s="12">
        <f>+G13*F13</f>
        <v>167.39999999999998</v>
      </c>
      <c r="Q13" s="35">
        <f t="shared" si="3"/>
        <v>334.79999999999995</v>
      </c>
      <c r="R13" s="14"/>
    </row>
    <row r="14" spans="2:18" s="8" customFormat="1" ht="20.100000000000001" customHeight="1" thickBot="1" x14ac:dyDescent="0.3">
      <c r="E14" s="32" t="s">
        <v>12</v>
      </c>
      <c r="F14" s="33">
        <f>1.25%/2</f>
        <v>6.2500000000000003E-3</v>
      </c>
      <c r="G14" s="34">
        <f>Salaire_AVS</f>
        <v>18000</v>
      </c>
      <c r="H14" s="34">
        <f>ROUND(Q14,1)/2</f>
        <v>112.5</v>
      </c>
      <c r="K14" s="28">
        <f t="shared" si="2"/>
        <v>33</v>
      </c>
      <c r="L14" s="29">
        <v>7.0000000000000007E-2</v>
      </c>
      <c r="M14" s="29">
        <f t="shared" si="0"/>
        <v>3.5000000000000003E-2</v>
      </c>
      <c r="N14" s="29">
        <f t="shared" si="1"/>
        <v>3.5000000000000003E-2</v>
      </c>
      <c r="O14" s="13"/>
      <c r="P14" s="12">
        <f>+G14*F14</f>
        <v>112.5</v>
      </c>
      <c r="Q14" s="35">
        <f t="shared" si="3"/>
        <v>225</v>
      </c>
      <c r="R14" s="14"/>
    </row>
    <row r="15" spans="2:18" s="8" customFormat="1" ht="50.1" customHeight="1" thickBot="1" x14ac:dyDescent="0.3">
      <c r="B15" s="37" t="s">
        <v>14</v>
      </c>
      <c r="C15" s="3">
        <v>12350</v>
      </c>
      <c r="D15" s="38"/>
      <c r="E15" s="39" t="str">
        <f>IF(C15&gt;Salaire_AVS,"Trop élevé","")</f>
        <v/>
      </c>
      <c r="F15" s="33">
        <f>IF(C4&lt;25,0%,VLOOKUP(C4,Tabelle_Bonif_V,4))</f>
        <v>0.09</v>
      </c>
      <c r="G15" s="34">
        <f>IF(C4&lt;25,0,C15)</f>
        <v>12350</v>
      </c>
      <c r="H15" s="34">
        <f>IF(C4&lt;25,0,ROUND(Q15,1)/2)</f>
        <v>1111.5</v>
      </c>
      <c r="K15" s="28">
        <f t="shared" si="2"/>
        <v>34</v>
      </c>
      <c r="L15" s="29">
        <v>7.0000000000000007E-2</v>
      </c>
      <c r="M15" s="29">
        <f t="shared" si="0"/>
        <v>3.5000000000000003E-2</v>
      </c>
      <c r="N15" s="29">
        <f t="shared" si="1"/>
        <v>3.5000000000000003E-2</v>
      </c>
      <c r="O15" s="13"/>
      <c r="P15" s="12">
        <f>IF(C4&lt;25,0,G15*F15)</f>
        <v>1111.5</v>
      </c>
      <c r="Q15" s="35">
        <f t="shared" si="3"/>
        <v>2223</v>
      </c>
      <c r="R15" s="35">
        <f>148200/12</f>
        <v>12350</v>
      </c>
    </row>
    <row r="16" spans="2:18" s="8" customFormat="1" ht="20.100000000000001" customHeight="1" thickBot="1" x14ac:dyDescent="0.3">
      <c r="B16" s="40" t="s">
        <v>15</v>
      </c>
      <c r="C16" s="41">
        <f>62475/12</f>
        <v>5206.25</v>
      </c>
      <c r="D16" s="42"/>
      <c r="F16" s="43" t="s">
        <v>16</v>
      </c>
      <c r="G16" s="44"/>
      <c r="H16" s="45">
        <f>SUM(H8:H15)</f>
        <v>1950.5</v>
      </c>
      <c r="K16" s="28">
        <f t="shared" si="2"/>
        <v>35</v>
      </c>
      <c r="L16" s="29">
        <v>0.1</v>
      </c>
      <c r="M16" s="29">
        <f t="shared" si="0"/>
        <v>0.05</v>
      </c>
      <c r="N16" s="29">
        <f t="shared" si="1"/>
        <v>0.05</v>
      </c>
      <c r="O16" s="13"/>
      <c r="P16" s="13"/>
      <c r="Q16" s="14"/>
      <c r="R16" s="14"/>
    </row>
    <row r="17" spans="2:18" s="8" customFormat="1" ht="20.100000000000001" customHeight="1" thickBot="1" x14ac:dyDescent="0.3">
      <c r="K17" s="28">
        <f t="shared" si="2"/>
        <v>36</v>
      </c>
      <c r="L17" s="29">
        <v>0.1</v>
      </c>
      <c r="M17" s="29">
        <f t="shared" si="0"/>
        <v>0.05</v>
      </c>
      <c r="N17" s="29">
        <f t="shared" si="1"/>
        <v>0.05</v>
      </c>
      <c r="O17" s="13"/>
      <c r="P17" s="13"/>
      <c r="Q17" s="14"/>
      <c r="R17" s="14"/>
    </row>
    <row r="18" spans="2:18" s="47" customFormat="1" ht="50.1" customHeight="1" thickBot="1" x14ac:dyDescent="0.3">
      <c r="B18" s="23" t="s">
        <v>19</v>
      </c>
      <c r="C18" s="24"/>
      <c r="D18" s="24"/>
      <c r="E18" s="24"/>
      <c r="F18" s="24"/>
      <c r="G18" s="24"/>
      <c r="H18" s="24"/>
      <c r="I18" s="46">
        <f>+Salaire_AVS-H16</f>
        <v>16049.5</v>
      </c>
      <c r="K18" s="28">
        <f t="shared" si="2"/>
        <v>37</v>
      </c>
      <c r="L18" s="29">
        <v>0.1</v>
      </c>
      <c r="M18" s="29">
        <f t="shared" si="0"/>
        <v>0.05</v>
      </c>
      <c r="N18" s="29">
        <f t="shared" si="1"/>
        <v>0.05</v>
      </c>
      <c r="O18" s="48"/>
      <c r="P18" s="48"/>
      <c r="Q18" s="48"/>
      <c r="R18" s="48"/>
    </row>
    <row r="19" spans="2:18" s="8" customFormat="1" ht="39.950000000000003" customHeight="1" x14ac:dyDescent="0.25">
      <c r="B19" s="49" t="s">
        <v>20</v>
      </c>
      <c r="I19" s="50" t="s">
        <v>22</v>
      </c>
      <c r="K19" s="28">
        <f t="shared" si="2"/>
        <v>38</v>
      </c>
      <c r="L19" s="29">
        <v>0.1</v>
      </c>
      <c r="M19" s="29">
        <f t="shared" si="0"/>
        <v>0.05</v>
      </c>
      <c r="N19" s="29">
        <f t="shared" si="1"/>
        <v>0.05</v>
      </c>
      <c r="O19" s="13"/>
      <c r="P19" s="13"/>
      <c r="Q19" s="14"/>
      <c r="R19" s="14"/>
    </row>
    <row r="20" spans="2:18" s="8" customFormat="1" ht="20.100000000000001" customHeight="1" x14ac:dyDescent="0.25">
      <c r="K20" s="28">
        <f t="shared" si="2"/>
        <v>39</v>
      </c>
      <c r="L20" s="29">
        <v>0.1</v>
      </c>
      <c r="M20" s="29">
        <f t="shared" si="0"/>
        <v>0.05</v>
      </c>
      <c r="N20" s="29">
        <f t="shared" si="1"/>
        <v>0.05</v>
      </c>
      <c r="O20" s="13"/>
      <c r="P20" s="13"/>
      <c r="Q20" s="14"/>
      <c r="R20" s="14"/>
    </row>
    <row r="21" spans="2:18" s="8" customFormat="1" ht="20.100000000000001" customHeight="1" x14ac:dyDescent="0.25">
      <c r="K21" s="28">
        <f t="shared" si="2"/>
        <v>40</v>
      </c>
      <c r="L21" s="29">
        <v>0.1</v>
      </c>
      <c r="M21" s="29">
        <f t="shared" si="0"/>
        <v>0.05</v>
      </c>
      <c r="N21" s="29">
        <f t="shared" si="1"/>
        <v>0.05</v>
      </c>
      <c r="O21" s="13"/>
      <c r="P21" s="13"/>
      <c r="Q21" s="14"/>
      <c r="R21" s="14"/>
    </row>
    <row r="22" spans="2:18" s="8" customFormat="1" ht="20.100000000000001" customHeight="1" x14ac:dyDescent="0.25">
      <c r="K22" s="28">
        <f t="shared" si="2"/>
        <v>41</v>
      </c>
      <c r="L22" s="29">
        <v>0.1</v>
      </c>
      <c r="M22" s="29">
        <f t="shared" si="0"/>
        <v>0.05</v>
      </c>
      <c r="N22" s="29">
        <f t="shared" si="1"/>
        <v>0.05</v>
      </c>
      <c r="O22" s="13"/>
      <c r="P22" s="13"/>
      <c r="Q22" s="14"/>
      <c r="R22" s="14"/>
    </row>
    <row r="23" spans="2:18" s="8" customFormat="1" ht="20.100000000000001" customHeight="1" x14ac:dyDescent="0.25">
      <c r="K23" s="28">
        <f t="shared" si="2"/>
        <v>42</v>
      </c>
      <c r="L23" s="29">
        <v>0.1</v>
      </c>
      <c r="M23" s="29">
        <f t="shared" si="0"/>
        <v>0.05</v>
      </c>
      <c r="N23" s="29">
        <f t="shared" si="1"/>
        <v>0.05</v>
      </c>
      <c r="O23" s="13"/>
      <c r="P23" s="13"/>
      <c r="Q23" s="14"/>
      <c r="R23" s="14"/>
    </row>
    <row r="24" spans="2:18" s="8" customFormat="1" ht="20.100000000000001" customHeight="1" x14ac:dyDescent="0.25">
      <c r="K24" s="28">
        <f t="shared" si="2"/>
        <v>43</v>
      </c>
      <c r="L24" s="29">
        <v>0.1</v>
      </c>
      <c r="M24" s="29">
        <f t="shared" si="0"/>
        <v>0.05</v>
      </c>
      <c r="N24" s="29">
        <f t="shared" si="1"/>
        <v>0.05</v>
      </c>
      <c r="O24" s="13"/>
      <c r="P24" s="13"/>
      <c r="Q24" s="14"/>
      <c r="R24" s="14"/>
    </row>
    <row r="25" spans="2:18" s="8" customFormat="1" ht="20.100000000000001" customHeight="1" x14ac:dyDescent="0.25">
      <c r="K25" s="28">
        <f t="shared" si="2"/>
        <v>44</v>
      </c>
      <c r="L25" s="29">
        <v>0.1</v>
      </c>
      <c r="M25" s="29">
        <f t="shared" si="0"/>
        <v>0.05</v>
      </c>
      <c r="N25" s="29">
        <f t="shared" si="1"/>
        <v>0.05</v>
      </c>
      <c r="O25" s="13"/>
      <c r="P25" s="13"/>
      <c r="Q25" s="14"/>
      <c r="R25" s="14"/>
    </row>
    <row r="26" spans="2:18" s="8" customFormat="1" ht="20.100000000000001" customHeight="1" x14ac:dyDescent="0.25">
      <c r="K26" s="28">
        <f t="shared" si="2"/>
        <v>45</v>
      </c>
      <c r="L26" s="29">
        <v>0.15</v>
      </c>
      <c r="M26" s="29">
        <f t="shared" si="0"/>
        <v>7.4999999999999997E-2</v>
      </c>
      <c r="N26" s="29">
        <f t="shared" si="1"/>
        <v>7.4999999999999997E-2</v>
      </c>
      <c r="O26" s="13"/>
      <c r="P26" s="13"/>
      <c r="Q26" s="14"/>
      <c r="R26" s="14"/>
    </row>
    <row r="27" spans="2:18" s="8" customFormat="1" ht="20.100000000000001" customHeight="1" x14ac:dyDescent="0.25">
      <c r="K27" s="28">
        <f t="shared" si="2"/>
        <v>46</v>
      </c>
      <c r="L27" s="29">
        <v>0.15</v>
      </c>
      <c r="M27" s="29">
        <f t="shared" si="0"/>
        <v>7.4999999999999997E-2</v>
      </c>
      <c r="N27" s="29">
        <f t="shared" si="1"/>
        <v>7.4999999999999997E-2</v>
      </c>
      <c r="O27" s="13"/>
      <c r="P27" s="13"/>
      <c r="Q27" s="14"/>
      <c r="R27" s="14"/>
    </row>
    <row r="28" spans="2:18" s="8" customFormat="1" ht="20.100000000000001" customHeight="1" x14ac:dyDescent="0.25">
      <c r="K28" s="28">
        <f t="shared" si="2"/>
        <v>47</v>
      </c>
      <c r="L28" s="29">
        <v>0.15</v>
      </c>
      <c r="M28" s="29">
        <f t="shared" si="0"/>
        <v>7.4999999999999997E-2</v>
      </c>
      <c r="N28" s="29">
        <f t="shared" si="1"/>
        <v>7.4999999999999997E-2</v>
      </c>
      <c r="O28" s="13"/>
      <c r="P28" s="13"/>
      <c r="Q28" s="14"/>
      <c r="R28" s="14"/>
    </row>
    <row r="29" spans="2:18" s="8" customFormat="1" ht="20.100000000000001" customHeight="1" x14ac:dyDescent="0.25">
      <c r="K29" s="28">
        <f t="shared" si="2"/>
        <v>48</v>
      </c>
      <c r="L29" s="29">
        <v>0.15</v>
      </c>
      <c r="M29" s="29">
        <f t="shared" si="0"/>
        <v>7.4999999999999997E-2</v>
      </c>
      <c r="N29" s="29">
        <f t="shared" si="1"/>
        <v>7.4999999999999997E-2</v>
      </c>
      <c r="O29" s="13"/>
      <c r="P29" s="13"/>
      <c r="Q29" s="14"/>
      <c r="R29" s="14"/>
    </row>
    <row r="30" spans="2:18" s="8" customFormat="1" ht="20.100000000000001" customHeight="1" x14ac:dyDescent="0.25">
      <c r="K30" s="28">
        <f t="shared" si="2"/>
        <v>49</v>
      </c>
      <c r="L30" s="29">
        <v>0.15</v>
      </c>
      <c r="M30" s="29">
        <f t="shared" si="0"/>
        <v>7.4999999999999997E-2</v>
      </c>
      <c r="N30" s="29">
        <f t="shared" si="1"/>
        <v>7.4999999999999997E-2</v>
      </c>
      <c r="O30" s="13"/>
      <c r="P30" s="13"/>
      <c r="Q30" s="14"/>
      <c r="R30" s="14"/>
    </row>
    <row r="31" spans="2:18" s="8" customFormat="1" ht="20.100000000000001" customHeight="1" x14ac:dyDescent="0.25">
      <c r="K31" s="28">
        <f t="shared" si="2"/>
        <v>50</v>
      </c>
      <c r="L31" s="29">
        <v>0.15</v>
      </c>
      <c r="M31" s="29">
        <f t="shared" si="0"/>
        <v>7.4999999999999997E-2</v>
      </c>
      <c r="N31" s="29">
        <f t="shared" si="1"/>
        <v>7.4999999999999997E-2</v>
      </c>
      <c r="O31" s="13"/>
      <c r="P31" s="13"/>
      <c r="Q31" s="14"/>
      <c r="R31" s="14"/>
    </row>
    <row r="32" spans="2:18" s="8" customFormat="1" ht="20.100000000000001" customHeight="1" x14ac:dyDescent="0.25">
      <c r="K32" s="28">
        <f>+K31+1</f>
        <v>51</v>
      </c>
      <c r="L32" s="29">
        <v>0.15</v>
      </c>
      <c r="M32" s="29">
        <f t="shared" si="0"/>
        <v>7.4999999999999997E-2</v>
      </c>
      <c r="N32" s="29">
        <f t="shared" si="1"/>
        <v>7.4999999999999997E-2</v>
      </c>
      <c r="O32" s="13"/>
      <c r="P32" s="13"/>
      <c r="Q32" s="14"/>
      <c r="R32" s="14"/>
    </row>
    <row r="33" spans="11:18" s="8" customFormat="1" ht="20.100000000000001" customHeight="1" x14ac:dyDescent="0.25">
      <c r="K33" s="28">
        <f t="shared" si="2"/>
        <v>52</v>
      </c>
      <c r="L33" s="29">
        <v>0.15</v>
      </c>
      <c r="M33" s="29">
        <f t="shared" si="0"/>
        <v>7.4999999999999997E-2</v>
      </c>
      <c r="N33" s="29">
        <f t="shared" si="1"/>
        <v>7.4999999999999997E-2</v>
      </c>
      <c r="O33" s="13"/>
      <c r="P33" s="13"/>
      <c r="Q33" s="14"/>
      <c r="R33" s="14"/>
    </row>
    <row r="34" spans="11:18" s="8" customFormat="1" ht="20.100000000000001" customHeight="1" x14ac:dyDescent="0.25">
      <c r="K34" s="28">
        <f t="shared" si="2"/>
        <v>53</v>
      </c>
      <c r="L34" s="29">
        <v>0.15</v>
      </c>
      <c r="M34" s="29">
        <f t="shared" si="0"/>
        <v>7.4999999999999997E-2</v>
      </c>
      <c r="N34" s="29">
        <f t="shared" si="1"/>
        <v>7.4999999999999997E-2</v>
      </c>
      <c r="O34" s="13"/>
      <c r="P34" s="13"/>
      <c r="Q34" s="14"/>
      <c r="R34" s="14"/>
    </row>
    <row r="35" spans="11:18" s="8" customFormat="1" ht="20.100000000000001" customHeight="1" x14ac:dyDescent="0.25">
      <c r="K35" s="28">
        <f t="shared" si="2"/>
        <v>54</v>
      </c>
      <c r="L35" s="29">
        <v>0.15</v>
      </c>
      <c r="M35" s="29">
        <f t="shared" si="0"/>
        <v>7.4999999999999997E-2</v>
      </c>
      <c r="N35" s="29">
        <f t="shared" si="1"/>
        <v>7.4999999999999997E-2</v>
      </c>
      <c r="O35" s="13"/>
      <c r="P35" s="13"/>
      <c r="Q35" s="14"/>
      <c r="R35" s="14"/>
    </row>
    <row r="36" spans="11:18" s="8" customFormat="1" ht="20.100000000000001" customHeight="1" x14ac:dyDescent="0.25">
      <c r="K36" s="28">
        <f t="shared" si="2"/>
        <v>55</v>
      </c>
      <c r="L36" s="29">
        <v>0.18</v>
      </c>
      <c r="M36" s="29">
        <f t="shared" si="0"/>
        <v>0.09</v>
      </c>
      <c r="N36" s="29">
        <f t="shared" si="1"/>
        <v>0.09</v>
      </c>
      <c r="O36" s="13"/>
      <c r="P36" s="13"/>
      <c r="Q36" s="14"/>
      <c r="R36" s="14"/>
    </row>
    <row r="37" spans="11:18" s="8" customFormat="1" ht="20.100000000000001" customHeight="1" x14ac:dyDescent="0.25">
      <c r="K37" s="28">
        <f t="shared" si="2"/>
        <v>56</v>
      </c>
      <c r="L37" s="29">
        <v>0.18</v>
      </c>
      <c r="M37" s="29">
        <f t="shared" si="0"/>
        <v>0.09</v>
      </c>
      <c r="N37" s="29">
        <f t="shared" si="1"/>
        <v>0.09</v>
      </c>
      <c r="O37" s="13"/>
      <c r="P37" s="13"/>
      <c r="Q37" s="14"/>
      <c r="R37" s="14"/>
    </row>
    <row r="38" spans="11:18" s="8" customFormat="1" ht="20.100000000000001" customHeight="1" x14ac:dyDescent="0.25">
      <c r="K38" s="28">
        <f t="shared" si="2"/>
        <v>57</v>
      </c>
      <c r="L38" s="29">
        <v>0.18</v>
      </c>
      <c r="M38" s="29">
        <f t="shared" si="0"/>
        <v>0.09</v>
      </c>
      <c r="N38" s="29">
        <f t="shared" si="1"/>
        <v>0.09</v>
      </c>
      <c r="O38" s="13"/>
      <c r="P38" s="13"/>
      <c r="Q38" s="14"/>
      <c r="R38" s="14"/>
    </row>
    <row r="39" spans="11:18" s="8" customFormat="1" ht="20.100000000000001" customHeight="1" x14ac:dyDescent="0.25">
      <c r="K39" s="28">
        <f t="shared" si="2"/>
        <v>58</v>
      </c>
      <c r="L39" s="29">
        <v>0.18</v>
      </c>
      <c r="M39" s="29">
        <f t="shared" si="0"/>
        <v>0.09</v>
      </c>
      <c r="N39" s="29">
        <f t="shared" si="1"/>
        <v>0.09</v>
      </c>
      <c r="O39" s="13"/>
      <c r="P39" s="13"/>
      <c r="Q39" s="14"/>
      <c r="R39" s="14"/>
    </row>
    <row r="40" spans="11:18" s="8" customFormat="1" ht="20.100000000000001" customHeight="1" x14ac:dyDescent="0.25">
      <c r="K40" s="28">
        <f t="shared" si="2"/>
        <v>59</v>
      </c>
      <c r="L40" s="29">
        <v>0.18</v>
      </c>
      <c r="M40" s="29">
        <f t="shared" si="0"/>
        <v>0.09</v>
      </c>
      <c r="N40" s="29">
        <f t="shared" si="1"/>
        <v>0.09</v>
      </c>
      <c r="O40" s="13"/>
      <c r="P40" s="13"/>
      <c r="Q40" s="14"/>
      <c r="R40" s="14"/>
    </row>
    <row r="41" spans="11:18" s="8" customFormat="1" ht="20.100000000000001" customHeight="1" x14ac:dyDescent="0.25">
      <c r="K41" s="28">
        <f t="shared" si="2"/>
        <v>60</v>
      </c>
      <c r="L41" s="29">
        <v>0.18</v>
      </c>
      <c r="M41" s="29">
        <f t="shared" si="0"/>
        <v>0.09</v>
      </c>
      <c r="N41" s="29">
        <f t="shared" si="1"/>
        <v>0.09</v>
      </c>
      <c r="O41" s="13"/>
      <c r="P41" s="13"/>
      <c r="Q41" s="14"/>
      <c r="R41" s="14"/>
    </row>
    <row r="42" spans="11:18" s="8" customFormat="1" ht="20.100000000000001" customHeight="1" x14ac:dyDescent="0.25">
      <c r="K42" s="28">
        <f t="shared" si="2"/>
        <v>61</v>
      </c>
      <c r="L42" s="29">
        <v>0.18</v>
      </c>
      <c r="M42" s="29">
        <f t="shared" si="0"/>
        <v>0.09</v>
      </c>
      <c r="N42" s="29">
        <f t="shared" si="1"/>
        <v>0.09</v>
      </c>
      <c r="O42" s="13"/>
      <c r="P42" s="13"/>
      <c r="Q42" s="14"/>
      <c r="R42" s="14"/>
    </row>
    <row r="43" spans="11:18" s="8" customFormat="1" ht="20.100000000000001" customHeight="1" x14ac:dyDescent="0.25">
      <c r="K43" s="28">
        <f t="shared" si="2"/>
        <v>62</v>
      </c>
      <c r="L43" s="29">
        <v>0.18</v>
      </c>
      <c r="M43" s="29">
        <f t="shared" si="0"/>
        <v>0.09</v>
      </c>
      <c r="N43" s="29">
        <f t="shared" si="1"/>
        <v>0.09</v>
      </c>
      <c r="O43" s="13"/>
      <c r="P43" s="13"/>
      <c r="Q43" s="14"/>
      <c r="R43" s="14"/>
    </row>
    <row r="44" spans="11:18" s="8" customFormat="1" ht="20.100000000000001" customHeight="1" x14ac:dyDescent="0.25">
      <c r="K44" s="28">
        <f t="shared" si="2"/>
        <v>63</v>
      </c>
      <c r="L44" s="29">
        <v>0.18</v>
      </c>
      <c r="M44" s="29">
        <f t="shared" si="0"/>
        <v>0.09</v>
      </c>
      <c r="N44" s="29">
        <f t="shared" si="1"/>
        <v>0.09</v>
      </c>
      <c r="O44" s="13"/>
      <c r="P44" s="13"/>
      <c r="Q44" s="14"/>
      <c r="R44" s="14"/>
    </row>
    <row r="45" spans="11:18" ht="20.100000000000001" customHeight="1" x14ac:dyDescent="0.25">
      <c r="K45" s="28">
        <f>+K44+1</f>
        <v>64</v>
      </c>
      <c r="L45" s="29">
        <v>0.18</v>
      </c>
      <c r="M45" s="29">
        <f t="shared" si="0"/>
        <v>0.09</v>
      </c>
      <c r="N45" s="29">
        <f t="shared" si="1"/>
        <v>0.09</v>
      </c>
      <c r="O45" s="51"/>
      <c r="P45" s="51"/>
      <c r="Q45" s="52"/>
      <c r="R45" s="52"/>
    </row>
    <row r="46" spans="11:18" ht="20.100000000000001" customHeight="1" x14ac:dyDescent="0.25">
      <c r="K46" s="28">
        <f t="shared" si="2"/>
        <v>65</v>
      </c>
      <c r="L46" s="29">
        <v>0.18</v>
      </c>
      <c r="M46" s="29">
        <f t="shared" si="0"/>
        <v>0.09</v>
      </c>
      <c r="N46" s="29">
        <f t="shared" si="1"/>
        <v>0.09</v>
      </c>
      <c r="O46" s="51"/>
      <c r="P46" s="51"/>
      <c r="Q46" s="52"/>
      <c r="R46" s="52"/>
    </row>
    <row r="47" spans="11:18" ht="20.100000000000001" customHeight="1" x14ac:dyDescent="0.25">
      <c r="K47" s="52"/>
      <c r="L47" s="52"/>
      <c r="M47" s="52"/>
      <c r="N47" s="52"/>
      <c r="O47" s="51"/>
      <c r="P47" s="51"/>
      <c r="Q47" s="52"/>
      <c r="R47" s="52"/>
    </row>
    <row r="48" spans="11:18" x14ac:dyDescent="0.25">
      <c r="K48" s="51"/>
      <c r="L48" s="51"/>
      <c r="M48" s="51"/>
      <c r="N48" s="51"/>
      <c r="O48" s="51"/>
      <c r="P48" s="51"/>
      <c r="Q48" s="52"/>
      <c r="R48" s="52"/>
    </row>
    <row r="49" spans="11:18" x14ac:dyDescent="0.25">
      <c r="K49" s="51"/>
      <c r="L49" s="51"/>
      <c r="M49" s="51"/>
      <c r="N49" s="51"/>
      <c r="O49" s="51"/>
      <c r="P49" s="51"/>
      <c r="Q49" s="52"/>
      <c r="R49" s="52"/>
    </row>
    <row r="50" spans="11:18" x14ac:dyDescent="0.25">
      <c r="K50" s="51"/>
      <c r="L50" s="51"/>
      <c r="M50" s="51"/>
      <c r="N50" s="51"/>
      <c r="O50" s="51"/>
      <c r="P50" s="51"/>
      <c r="Q50" s="52"/>
      <c r="R50" s="52"/>
    </row>
    <row r="51" spans="11:18" x14ac:dyDescent="0.25">
      <c r="K51" s="51"/>
      <c r="L51" s="51"/>
      <c r="M51" s="51"/>
      <c r="N51" s="51"/>
      <c r="O51" s="51"/>
      <c r="P51" s="51"/>
      <c r="Q51" s="52"/>
      <c r="R51" s="52"/>
    </row>
    <row r="52" spans="11:18" x14ac:dyDescent="0.25">
      <c r="K52" s="51"/>
      <c r="L52" s="51"/>
      <c r="M52" s="51"/>
      <c r="N52" s="51"/>
      <c r="O52" s="51"/>
      <c r="P52" s="51"/>
      <c r="Q52" s="52"/>
      <c r="R52" s="52"/>
    </row>
    <row r="53" spans="11:18" x14ac:dyDescent="0.25">
      <c r="K53" s="51"/>
      <c r="L53" s="51"/>
      <c r="M53" s="51"/>
      <c r="N53" s="51"/>
      <c r="O53" s="51"/>
      <c r="P53" s="51"/>
      <c r="Q53" s="52"/>
      <c r="R53" s="52"/>
    </row>
    <row r="54" spans="11:18" x14ac:dyDescent="0.25">
      <c r="K54" s="51"/>
      <c r="L54" s="51"/>
      <c r="M54" s="51"/>
      <c r="N54" s="51"/>
      <c r="O54" s="51"/>
      <c r="P54" s="51"/>
      <c r="Q54" s="52"/>
      <c r="R54" s="52"/>
    </row>
    <row r="55" spans="11:18" x14ac:dyDescent="0.25">
      <c r="K55" s="51"/>
      <c r="L55" s="51"/>
      <c r="M55" s="51"/>
      <c r="N55" s="51"/>
      <c r="O55" s="51"/>
      <c r="P55" s="51"/>
      <c r="Q55" s="52"/>
      <c r="R55" s="52"/>
    </row>
    <row r="56" spans="11:18" x14ac:dyDescent="0.25">
      <c r="K56" s="51"/>
      <c r="L56" s="51"/>
      <c r="M56" s="51"/>
      <c r="N56" s="51"/>
      <c r="O56" s="51"/>
      <c r="P56" s="51"/>
      <c r="Q56" s="52"/>
      <c r="R56" s="52"/>
    </row>
    <row r="57" spans="11:18" x14ac:dyDescent="0.25">
      <c r="K57" s="53"/>
      <c r="L57" s="53"/>
      <c r="M57" s="53"/>
      <c r="N57" s="53"/>
      <c r="O57" s="53"/>
      <c r="P57" s="53"/>
    </row>
    <row r="58" spans="11:18" x14ac:dyDescent="0.25">
      <c r="K58" s="53"/>
      <c r="L58" s="53"/>
      <c r="M58" s="53"/>
      <c r="N58" s="53"/>
      <c r="O58" s="53"/>
      <c r="P58" s="53"/>
    </row>
    <row r="59" spans="11:18" x14ac:dyDescent="0.25">
      <c r="K59" s="53"/>
      <c r="L59" s="53"/>
      <c r="M59" s="53"/>
      <c r="N59" s="53"/>
      <c r="O59" s="53"/>
      <c r="P59" s="53"/>
    </row>
    <row r="60" spans="11:18" x14ac:dyDescent="0.25">
      <c r="K60" s="53"/>
      <c r="L60" s="53"/>
      <c r="M60" s="53"/>
      <c r="N60" s="53"/>
      <c r="O60" s="53"/>
      <c r="P60" s="53"/>
    </row>
    <row r="61" spans="11:18" x14ac:dyDescent="0.25">
      <c r="K61" s="53"/>
      <c r="L61" s="53"/>
      <c r="M61" s="53"/>
      <c r="N61" s="53"/>
      <c r="O61" s="53"/>
      <c r="P61" s="53"/>
    </row>
    <row r="62" spans="11:18" x14ac:dyDescent="0.25">
      <c r="K62" s="53"/>
      <c r="L62" s="53"/>
      <c r="M62" s="53"/>
      <c r="N62" s="53"/>
      <c r="O62" s="53"/>
      <c r="P62" s="53"/>
    </row>
    <row r="63" spans="11:18" x14ac:dyDescent="0.25">
      <c r="K63" s="53"/>
      <c r="L63" s="53"/>
      <c r="M63" s="53"/>
      <c r="N63" s="53"/>
      <c r="O63" s="53"/>
      <c r="P63" s="53"/>
    </row>
    <row r="64" spans="11:18" x14ac:dyDescent="0.25">
      <c r="K64" s="53"/>
      <c r="L64" s="53"/>
      <c r="M64" s="53"/>
      <c r="N64" s="53"/>
      <c r="O64" s="53"/>
      <c r="P64" s="53"/>
    </row>
    <row r="65" spans="11:16" x14ac:dyDescent="0.25">
      <c r="K65" s="53"/>
      <c r="L65" s="53"/>
      <c r="M65" s="53"/>
      <c r="N65" s="53"/>
      <c r="O65" s="53"/>
      <c r="P65" s="53"/>
    </row>
    <row r="66" spans="11:16" x14ac:dyDescent="0.25">
      <c r="K66" s="53"/>
      <c r="L66" s="53"/>
      <c r="M66" s="53"/>
      <c r="N66" s="53"/>
      <c r="O66" s="53"/>
      <c r="P66" s="53"/>
    </row>
    <row r="67" spans="11:16" x14ac:dyDescent="0.25">
      <c r="K67" s="53"/>
      <c r="L67" s="53"/>
      <c r="M67" s="53"/>
      <c r="N67" s="53"/>
      <c r="O67" s="53"/>
      <c r="P67" s="53"/>
    </row>
    <row r="68" spans="11:16" x14ac:dyDescent="0.25">
      <c r="K68" s="53"/>
      <c r="L68" s="53"/>
      <c r="M68" s="53"/>
      <c r="N68" s="53"/>
      <c r="O68" s="53"/>
      <c r="P68" s="53"/>
    </row>
    <row r="69" spans="11:16" x14ac:dyDescent="0.25">
      <c r="K69" s="53"/>
      <c r="L69" s="53"/>
      <c r="M69" s="53"/>
      <c r="N69" s="53"/>
      <c r="O69" s="53"/>
      <c r="P69" s="53"/>
    </row>
    <row r="70" spans="11:16" x14ac:dyDescent="0.25">
      <c r="K70" s="53"/>
      <c r="L70" s="53"/>
      <c r="M70" s="53"/>
      <c r="N70" s="53"/>
      <c r="O70" s="53"/>
      <c r="P70" s="53"/>
    </row>
    <row r="71" spans="11:16" x14ac:dyDescent="0.25">
      <c r="K71" s="53"/>
      <c r="L71" s="53"/>
      <c r="M71" s="53"/>
      <c r="N71" s="53"/>
      <c r="O71" s="53"/>
      <c r="P71" s="53"/>
    </row>
    <row r="72" spans="11:16" x14ac:dyDescent="0.25">
      <c r="K72" s="53"/>
      <c r="L72" s="53"/>
      <c r="M72" s="53"/>
      <c r="N72" s="53"/>
      <c r="O72" s="53"/>
      <c r="P72" s="53"/>
    </row>
    <row r="73" spans="11:16" x14ac:dyDescent="0.25">
      <c r="K73" s="53"/>
      <c r="L73" s="53"/>
      <c r="M73" s="53"/>
      <c r="N73" s="53"/>
      <c r="O73" s="53"/>
      <c r="P73" s="53"/>
    </row>
    <row r="74" spans="11:16" x14ac:dyDescent="0.25">
      <c r="K74" s="53"/>
      <c r="L74" s="53"/>
      <c r="M74" s="53"/>
      <c r="N74" s="53"/>
      <c r="O74" s="53"/>
      <c r="P74" s="53"/>
    </row>
    <row r="75" spans="11:16" x14ac:dyDescent="0.25">
      <c r="K75" s="53"/>
      <c r="L75" s="53"/>
      <c r="M75" s="53"/>
      <c r="N75" s="53"/>
      <c r="O75" s="53"/>
      <c r="P75" s="53"/>
    </row>
    <row r="76" spans="11:16" x14ac:dyDescent="0.25">
      <c r="K76" s="53"/>
      <c r="L76" s="53"/>
      <c r="M76" s="53"/>
      <c r="N76" s="53"/>
      <c r="O76" s="53"/>
      <c r="P76" s="53"/>
    </row>
    <row r="77" spans="11:16" x14ac:dyDescent="0.25">
      <c r="K77" s="53"/>
      <c r="L77" s="53"/>
      <c r="M77" s="53"/>
      <c r="N77" s="53"/>
      <c r="O77" s="53"/>
      <c r="P77" s="53"/>
    </row>
    <row r="78" spans="11:16" x14ac:dyDescent="0.25">
      <c r="K78" s="53"/>
      <c r="L78" s="53"/>
      <c r="M78" s="53"/>
      <c r="N78" s="53"/>
      <c r="O78" s="53"/>
      <c r="P78" s="53"/>
    </row>
    <row r="79" spans="11:16" x14ac:dyDescent="0.25">
      <c r="K79" s="53"/>
      <c r="L79" s="53"/>
      <c r="M79" s="53"/>
      <c r="N79" s="53"/>
      <c r="O79" s="53"/>
      <c r="P79" s="53"/>
    </row>
    <row r="80" spans="11:16" x14ac:dyDescent="0.25">
      <c r="K80" s="53"/>
      <c r="L80" s="53"/>
      <c r="M80" s="53"/>
      <c r="N80" s="53"/>
      <c r="O80" s="53"/>
      <c r="P80" s="53"/>
    </row>
    <row r="81" spans="11:16" x14ac:dyDescent="0.25">
      <c r="K81" s="53"/>
      <c r="L81" s="53"/>
      <c r="M81" s="53"/>
      <c r="N81" s="53"/>
      <c r="O81" s="53"/>
      <c r="P81" s="53"/>
    </row>
    <row r="82" spans="11:16" x14ac:dyDescent="0.25">
      <c r="K82" s="53"/>
      <c r="L82" s="53"/>
      <c r="M82" s="53"/>
      <c r="N82" s="53"/>
      <c r="O82" s="53"/>
      <c r="P82" s="53"/>
    </row>
    <row r="83" spans="11:16" x14ac:dyDescent="0.25">
      <c r="K83" s="53"/>
      <c r="L83" s="53"/>
      <c r="M83" s="53"/>
      <c r="N83" s="53"/>
      <c r="O83" s="53"/>
      <c r="P83" s="53"/>
    </row>
    <row r="84" spans="11:16" x14ac:dyDescent="0.25">
      <c r="K84" s="53"/>
      <c r="L84" s="53"/>
      <c r="M84" s="53"/>
      <c r="N84" s="53"/>
      <c r="O84" s="53"/>
      <c r="P84" s="53"/>
    </row>
    <row r="85" spans="11:16" x14ac:dyDescent="0.25">
      <c r="K85" s="53"/>
      <c r="L85" s="53"/>
      <c r="M85" s="53"/>
      <c r="N85" s="53"/>
      <c r="O85" s="53"/>
      <c r="P85" s="53"/>
    </row>
    <row r="86" spans="11:16" x14ac:dyDescent="0.25">
      <c r="K86" s="53"/>
      <c r="L86" s="53"/>
      <c r="M86" s="53"/>
      <c r="N86" s="53"/>
      <c r="O86" s="53"/>
      <c r="P86" s="53"/>
    </row>
    <row r="87" spans="11:16" x14ac:dyDescent="0.25">
      <c r="K87" s="53"/>
      <c r="L87" s="53"/>
      <c r="M87" s="53"/>
      <c r="N87" s="53"/>
      <c r="O87" s="53"/>
      <c r="P87" s="53"/>
    </row>
    <row r="88" spans="11:16" x14ac:dyDescent="0.25">
      <c r="K88" s="53"/>
      <c r="L88" s="53"/>
      <c r="M88" s="53"/>
      <c r="N88" s="53"/>
      <c r="O88" s="53"/>
      <c r="P88" s="53"/>
    </row>
    <row r="89" spans="11:16" x14ac:dyDescent="0.25">
      <c r="K89" s="53"/>
      <c r="L89" s="53"/>
      <c r="M89" s="53"/>
      <c r="N89" s="53"/>
      <c r="O89" s="53"/>
      <c r="P89" s="53"/>
    </row>
    <row r="90" spans="11:16" x14ac:dyDescent="0.25">
      <c r="K90" s="53"/>
      <c r="L90" s="53"/>
      <c r="M90" s="53"/>
      <c r="N90" s="53"/>
      <c r="O90" s="53"/>
      <c r="P90" s="53"/>
    </row>
    <row r="91" spans="11:16" x14ac:dyDescent="0.25">
      <c r="K91" s="53"/>
      <c r="L91" s="53"/>
      <c r="M91" s="53"/>
      <c r="N91" s="53"/>
      <c r="O91" s="53"/>
      <c r="P91" s="53"/>
    </row>
    <row r="92" spans="11:16" x14ac:dyDescent="0.25">
      <c r="K92" s="53"/>
      <c r="L92" s="53"/>
      <c r="M92" s="53"/>
      <c r="N92" s="53"/>
      <c r="O92" s="53"/>
      <c r="P92" s="53"/>
    </row>
    <row r="93" spans="11:16" x14ac:dyDescent="0.25">
      <c r="K93" s="53"/>
      <c r="L93" s="53"/>
      <c r="M93" s="53"/>
      <c r="N93" s="53"/>
      <c r="O93" s="53"/>
      <c r="P93" s="53"/>
    </row>
    <row r="94" spans="11:16" x14ac:dyDescent="0.25">
      <c r="K94" s="53"/>
      <c r="L94" s="53"/>
      <c r="M94" s="53"/>
      <c r="N94" s="53"/>
      <c r="O94" s="53"/>
      <c r="P94" s="53"/>
    </row>
    <row r="95" spans="11:16" x14ac:dyDescent="0.25">
      <c r="K95" s="53"/>
      <c r="L95" s="53"/>
      <c r="M95" s="53"/>
      <c r="N95" s="53"/>
      <c r="O95" s="53"/>
      <c r="P95" s="53"/>
    </row>
  </sheetData>
  <sheetProtection sheet="1" objects="1" scenarios="1"/>
  <mergeCells count="7">
    <mergeCell ref="B2:C2"/>
    <mergeCell ref="K3:N3"/>
    <mergeCell ref="F2:H2"/>
    <mergeCell ref="F16:G16"/>
    <mergeCell ref="B18:H18"/>
    <mergeCell ref="B6:H6"/>
    <mergeCell ref="B10:C13"/>
  </mergeCells>
  <pageMargins left="0.78740157480314965" right="0.39370078740157483" top="0.7874015748031496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Salaire_AC1</vt:lpstr>
      <vt:lpstr>Salaire_AC2</vt:lpstr>
      <vt:lpstr>Salaire_AVS</vt:lpstr>
      <vt:lpstr>Tabelle_Bonif_V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2023-11-22T11:56:03Z</cp:lastPrinted>
  <dcterms:created xsi:type="dcterms:W3CDTF">2023-11-21T07:33:33Z</dcterms:created>
  <dcterms:modified xsi:type="dcterms:W3CDTF">2023-11-22T12:12:05Z</dcterms:modified>
</cp:coreProperties>
</file>