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Journal" sheetId="1" r:id="rId1"/>
    <sheet name="Plan comptable" sheetId="2" r:id="rId2"/>
  </sheets>
  <definedNames>
    <definedName name="PlanComptable">'Plan comptable'!$B$5:$C$26</definedName>
    <definedName name="_xlnm.Print_Area" localSheetId="0">Journal!$A$1:$I$22</definedName>
    <definedName name="_xlnm.Print_Area" localSheetId="1">'Plan comptable'!$A$1:$E$27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J17" i="1"/>
  <c r="J13" i="1"/>
  <c r="J12" i="1"/>
  <c r="J11" i="1"/>
  <c r="J10" i="1"/>
  <c r="J9" i="1"/>
  <c r="J8" i="1"/>
  <c r="M17" i="1"/>
  <c r="M16" i="1"/>
  <c r="J16" i="1" s="1"/>
  <c r="M15" i="1"/>
  <c r="J15" i="1" s="1"/>
  <c r="M14" i="1"/>
  <c r="J14" i="1" s="1"/>
  <c r="M13" i="1"/>
  <c r="M12" i="1"/>
  <c r="M11" i="1"/>
  <c r="M10" i="1"/>
  <c r="M9" i="1"/>
  <c r="M8" i="1"/>
  <c r="M7" i="1"/>
  <c r="H13" i="1" l="1"/>
  <c r="H9" i="1"/>
  <c r="E13" i="1"/>
  <c r="C13" i="1"/>
  <c r="H7" i="1"/>
  <c r="H12" i="1"/>
  <c r="E12" i="1"/>
  <c r="C12" i="1"/>
  <c r="H11" i="1"/>
  <c r="E11" i="1"/>
  <c r="N11" i="1" s="1"/>
  <c r="H10" i="1"/>
  <c r="E10" i="1"/>
  <c r="N10" i="1" s="1"/>
  <c r="K10" i="1" s="1"/>
  <c r="H8" i="1"/>
  <c r="E9" i="1"/>
  <c r="E8" i="1"/>
  <c r="N8" i="1" s="1"/>
  <c r="K8" i="1" s="1"/>
  <c r="E7" i="1"/>
  <c r="N7" i="1" s="1"/>
  <c r="D7" i="1"/>
  <c r="N17" i="1"/>
  <c r="N16" i="1"/>
  <c r="K16" i="1" s="1"/>
  <c r="N15" i="1"/>
  <c r="K15" i="1" s="1"/>
  <c r="N14" i="1"/>
  <c r="N13" i="1"/>
  <c r="K13" i="1" s="1"/>
  <c r="N12" i="1"/>
  <c r="F17" i="1"/>
  <c r="F16" i="1"/>
  <c r="F15" i="1"/>
  <c r="F14" i="1"/>
  <c r="F13" i="1"/>
  <c r="F12" i="1"/>
  <c r="F11" i="1"/>
  <c r="F8" i="1"/>
  <c r="D17" i="1"/>
  <c r="D16" i="1"/>
  <c r="D15" i="1"/>
  <c r="D14" i="1"/>
  <c r="D12" i="1"/>
  <c r="D11" i="1"/>
  <c r="D9" i="1"/>
  <c r="D13" i="1" l="1"/>
  <c r="D8" i="1"/>
  <c r="F10" i="1"/>
  <c r="K12" i="1"/>
  <c r="K11" i="1"/>
  <c r="D10" i="1"/>
  <c r="N9" i="1"/>
  <c r="N18" i="1" s="1"/>
  <c r="F9" i="1"/>
  <c r="K7" i="1"/>
  <c r="F7" i="1"/>
  <c r="J7" i="1" l="1"/>
  <c r="M18" i="1"/>
  <c r="O18" i="1" s="1"/>
  <c r="K9" i="1"/>
  <c r="K18" i="1" s="1"/>
  <c r="J18" i="1" l="1"/>
  <c r="M4" i="1" s="1"/>
  <c r="H4" i="1" l="1"/>
  <c r="G4" i="1"/>
</calcChain>
</file>

<file path=xl/sharedStrings.xml><?xml version="1.0" encoding="utf-8"?>
<sst xmlns="http://schemas.openxmlformats.org/spreadsheetml/2006/main" count="52" uniqueCount="51">
  <si>
    <t>Comptabilité</t>
  </si>
  <si>
    <t>N° de compte</t>
  </si>
  <si>
    <t>Désignation</t>
  </si>
  <si>
    <t>Caisse</t>
  </si>
  <si>
    <t>Banque (avoir)</t>
  </si>
  <si>
    <t>Débiteurs</t>
  </si>
  <si>
    <t>Marchandises</t>
  </si>
  <si>
    <t>Machines et appareils</t>
  </si>
  <si>
    <t>Mobilier et installations</t>
  </si>
  <si>
    <t>Machines de bureau, Informatique, Systèmes de communication</t>
  </si>
  <si>
    <t>Véhicules</t>
  </si>
  <si>
    <t>Plan comptable simplifié</t>
  </si>
  <si>
    <t>Créanciers</t>
  </si>
  <si>
    <t>Autres dettes à court terme</t>
  </si>
  <si>
    <t>Capital propre en début d'exercice</t>
  </si>
  <si>
    <t>Compte privé</t>
  </si>
  <si>
    <t>Bénéfice / perte de l'exercice</t>
  </si>
  <si>
    <t>Ventes de marchandises</t>
  </si>
  <si>
    <t>Achats de marchandises destinées à la revente</t>
  </si>
  <si>
    <t>Charges d'énergie pour l'exploitation</t>
  </si>
  <si>
    <t>Charges de locaux</t>
  </si>
  <si>
    <t>Charges de véhicules et de transport</t>
  </si>
  <si>
    <t>Assurances choses, droits, taxes, autorisations</t>
  </si>
  <si>
    <t>Charges d'administration</t>
  </si>
  <si>
    <t>Autres charges d'exploitation</t>
  </si>
  <si>
    <t>BILAN</t>
  </si>
  <si>
    <t>COMPTE D'EXPLOITATION</t>
  </si>
  <si>
    <t>Résultat</t>
  </si>
  <si>
    <t>Date</t>
  </si>
  <si>
    <t>Débit</t>
  </si>
  <si>
    <t>Crédit</t>
  </si>
  <si>
    <t>Description</t>
  </si>
  <si>
    <t>Montant 
CHF</t>
  </si>
  <si>
    <t>Produits</t>
  </si>
  <si>
    <t>Charges</t>
  </si>
  <si>
    <t>Test Charge</t>
  </si>
  <si>
    <t>Test Produit</t>
  </si>
  <si>
    <t>Extrait du journal et calcul du bénéfice ou de la perte</t>
  </si>
  <si>
    <t>Test Perte-Bénéfice</t>
  </si>
  <si>
    <t>Ce tableau a pour but d'exercer diverses fonctions et non pas de remplacer un logiciel comptable</t>
  </si>
  <si>
    <t>09.11.2023 12:30 / PK</t>
  </si>
  <si>
    <t>Achat d'un ordinateur au comptant</t>
  </si>
  <si>
    <t>Cartouches d'encre</t>
  </si>
  <si>
    <t>Ventes du mois de janvier</t>
  </si>
  <si>
    <t>Loyer du mois de février 2023</t>
  </si>
  <si>
    <t>Essence du mois de janvier 2023</t>
  </si>
  <si>
    <t>Prime d'assurance choses 
2e trimestre 2023</t>
  </si>
  <si>
    <t>Ventes du mois d'avril 2023</t>
  </si>
  <si>
    <t>Solde vente jusqu'au 31.12.2023</t>
  </si>
  <si>
    <t>Achat d'une imprimante</t>
  </si>
  <si>
    <t>Diverses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</si>
</sst>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24"/>
      <color theme="0"/>
      <name val="Arial"/>
      <family val="2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2" fillId="0" borderId="0" xfId="1" applyFont="1" applyAlignment="1">
      <alignment vertical="center"/>
    </xf>
    <xf numFmtId="164" fontId="2" fillId="5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64" fontId="2" fillId="0" borderId="0" xfId="1" quotePrefix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20" xfId="1" applyFont="1" applyBorder="1" applyAlignment="1" applyProtection="1">
      <alignment vertical="center"/>
      <protection locked="0"/>
    </xf>
    <xf numFmtId="164" fontId="5" fillId="0" borderId="21" xfId="1" applyFont="1" applyBorder="1" applyAlignment="1" applyProtection="1">
      <alignment vertical="center"/>
      <protection locked="0"/>
    </xf>
    <xf numFmtId="164" fontId="5" fillId="0" borderId="22" xfId="1" applyFont="1" applyFill="1" applyBorder="1" applyAlignment="1" applyProtection="1">
      <alignment vertical="center"/>
      <protection locked="0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 applyProtection="1">
      <alignment horizontal="center" vertical="center"/>
      <protection locked="0"/>
    </xf>
    <xf numFmtId="14" fontId="3" fillId="0" borderId="18" xfId="0" applyNumberFormat="1" applyFont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5" fillId="0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showGridLines="0" tabSelected="1" topLeftCell="B1" workbookViewId="0">
      <selection activeCell="B17" sqref="B17"/>
    </sheetView>
  </sheetViews>
  <sheetFormatPr baseColWidth="10" defaultRowHeight="12.75" x14ac:dyDescent="0.2"/>
  <cols>
    <col min="1" max="1" width="0.875" style="1" customWidth="1"/>
    <col min="2" max="3" width="11" style="1"/>
    <col min="4" max="4" width="25.625" style="1" customWidth="1"/>
    <col min="5" max="5" width="11" style="1"/>
    <col min="6" max="6" width="25.625" style="1" customWidth="1"/>
    <col min="7" max="7" width="30.625" style="1" customWidth="1"/>
    <col min="8" max="8" width="15.625" style="1" customWidth="1"/>
    <col min="9" max="9" width="0.875" style="1" customWidth="1"/>
    <col min="10" max="11" width="11" style="1"/>
    <col min="12" max="12" width="0.875" style="1" customWidth="1"/>
    <col min="13" max="16384" width="11" style="1"/>
  </cols>
  <sheetData>
    <row r="1" spans="2:14" ht="5.25" customHeight="1" x14ac:dyDescent="0.2"/>
    <row r="2" spans="2:14" ht="39.950000000000003" customHeight="1" thickBot="1" x14ac:dyDescent="0.25">
      <c r="B2" s="44" t="s">
        <v>0</v>
      </c>
      <c r="C2" s="44"/>
      <c r="D2" s="44"/>
      <c r="E2" s="44"/>
      <c r="F2" s="44"/>
      <c r="G2" s="44"/>
      <c r="H2" s="44"/>
    </row>
    <row r="3" spans="2:14" ht="20.100000000000001" customHeight="1" thickBot="1" x14ac:dyDescent="0.25">
      <c r="M3" s="42" t="s">
        <v>38</v>
      </c>
      <c r="N3" s="43"/>
    </row>
    <row r="4" spans="2:14" ht="30" customHeight="1" thickBot="1" x14ac:dyDescent="0.25">
      <c r="B4" s="19" t="s">
        <v>37</v>
      </c>
      <c r="G4" s="30" t="str">
        <f>IF($O$18=0,"",(IF($J$18&gt;$K$18,"Perte","Bénéfice")))</f>
        <v>Bénéfice</v>
      </c>
      <c r="H4" s="31">
        <f>IF(O18=0,"",(ABS(K18-J18)))</f>
        <v>93845</v>
      </c>
      <c r="M4" s="40">
        <f>IF(J18&gt;K18,1,0)</f>
        <v>0</v>
      </c>
      <c r="N4" s="41"/>
    </row>
    <row r="5" spans="2:14" ht="5.25" customHeight="1" thickBot="1" x14ac:dyDescent="0.25"/>
    <row r="6" spans="2:14" s="2" customFormat="1" ht="39.950000000000003" customHeight="1" thickBot="1" x14ac:dyDescent="0.25">
      <c r="B6" s="35" t="s">
        <v>28</v>
      </c>
      <c r="C6" s="35" t="s">
        <v>29</v>
      </c>
      <c r="D6" s="36"/>
      <c r="E6" s="35" t="s">
        <v>30</v>
      </c>
      <c r="F6" s="36"/>
      <c r="G6" s="35" t="s">
        <v>31</v>
      </c>
      <c r="H6" s="37" t="s">
        <v>32</v>
      </c>
      <c r="J6" s="4" t="s">
        <v>34</v>
      </c>
      <c r="K6" s="4" t="s">
        <v>33</v>
      </c>
      <c r="L6" s="1"/>
      <c r="M6" s="20" t="s">
        <v>35</v>
      </c>
      <c r="N6" s="20" t="s">
        <v>36</v>
      </c>
    </row>
    <row r="7" spans="2:14" ht="30" customHeight="1" x14ac:dyDescent="0.2">
      <c r="B7" s="38">
        <v>44929</v>
      </c>
      <c r="C7" s="54">
        <v>1520</v>
      </c>
      <c r="D7" s="24" t="str">
        <f t="shared" ref="D7:D17" si="0">IF($C7="","",VLOOKUP($C7,PlanComptable,2))</f>
        <v>Machines de bureau, Informatique, Systèmes de communication</v>
      </c>
      <c r="E7" s="54">
        <f>1000+0</f>
        <v>1000</v>
      </c>
      <c r="F7" s="24" t="str">
        <f t="shared" ref="F7:F17" si="1">IF($E7="","",VLOOKUP($E7,PlanComptable,2))</f>
        <v>Caisse</v>
      </c>
      <c r="G7" s="27" t="s">
        <v>41</v>
      </c>
      <c r="H7" s="32">
        <f>4500+0</f>
        <v>4500</v>
      </c>
      <c r="J7" s="1">
        <f>IF($C7="","",(IF($M7=1,$H7,0)))</f>
        <v>0</v>
      </c>
      <c r="K7" s="1">
        <f>IF($E7="","",_xlfn.SINGLE(IF($N7=1,$H7,0)))</f>
        <v>0</v>
      </c>
      <c r="M7" s="20">
        <f>IF((AND($C7&gt;3999,$C7&lt;7000))=TRUE,_(IF($C7="","",1)),0)</f>
        <v>0</v>
      </c>
      <c r="N7" s="20">
        <f>IF($E7=3200,1,0)</f>
        <v>0</v>
      </c>
    </row>
    <row r="8" spans="2:14" ht="30" customHeight="1" x14ac:dyDescent="0.2">
      <c r="B8" s="39">
        <v>44929</v>
      </c>
      <c r="C8" s="55">
        <v>6700</v>
      </c>
      <c r="D8" s="25" t="str">
        <f t="shared" si="0"/>
        <v>Autres charges d'exploitation</v>
      </c>
      <c r="E8" s="55">
        <f>1000+0</f>
        <v>1000</v>
      </c>
      <c r="F8" s="25" t="str">
        <f t="shared" si="1"/>
        <v>Caisse</v>
      </c>
      <c r="G8" s="28" t="s">
        <v>42</v>
      </c>
      <c r="H8" s="33">
        <f>75+0</f>
        <v>75</v>
      </c>
      <c r="J8" s="1">
        <f>IF($C8="","",(IF($M8=1,$H8,0)))</f>
        <v>75</v>
      </c>
      <c r="K8" s="1">
        <f t="shared" ref="K8:K17" si="2">IF($E8="","",_xlfn.SINGLE(IF($N8=1,$H8,0)))</f>
        <v>0</v>
      </c>
      <c r="M8" s="20">
        <f>IF((AND($C8&gt;3999,$C8&lt;7000))=TRUE,(IF($C8="","",1)),0)</f>
        <v>1</v>
      </c>
      <c r="N8" s="20">
        <f t="shared" ref="N8:N17" si="3">IF($E8=3200,1,0)</f>
        <v>0</v>
      </c>
    </row>
    <row r="9" spans="2:14" ht="30" customHeight="1" x14ac:dyDescent="0.2">
      <c r="B9" s="39">
        <v>44957</v>
      </c>
      <c r="C9" s="55">
        <v>1000</v>
      </c>
      <c r="D9" s="25" t="str">
        <f t="shared" si="0"/>
        <v>Caisse</v>
      </c>
      <c r="E9" s="55">
        <f>3200+0</f>
        <v>3200</v>
      </c>
      <c r="F9" s="25" t="str">
        <f t="shared" si="1"/>
        <v>Ventes de marchandises</v>
      </c>
      <c r="G9" s="28" t="s">
        <v>43</v>
      </c>
      <c r="H9" s="33">
        <f>21000+0</f>
        <v>21000</v>
      </c>
      <c r="J9" s="1">
        <f t="shared" ref="J9:J17" si="4">IF($C9="","",(IF($M9=1,$H9,0)))</f>
        <v>0</v>
      </c>
      <c r="K9" s="1">
        <f t="shared" si="2"/>
        <v>21000</v>
      </c>
      <c r="M9" s="20">
        <f t="shared" ref="M9:M17" si="5">IF((AND($C9&gt;3999,$C9&lt;7000))=TRUE,(IF($C9="","",1)),0)</f>
        <v>0</v>
      </c>
      <c r="N9" s="20">
        <f t="shared" si="3"/>
        <v>1</v>
      </c>
    </row>
    <row r="10" spans="2:14" ht="30" customHeight="1" x14ac:dyDescent="0.2">
      <c r="B10" s="39">
        <v>44958</v>
      </c>
      <c r="C10" s="55">
        <v>6000</v>
      </c>
      <c r="D10" s="25" t="str">
        <f t="shared" si="0"/>
        <v>Charges de locaux</v>
      </c>
      <c r="E10" s="55">
        <f>1020+0</f>
        <v>1020</v>
      </c>
      <c r="F10" s="25" t="str">
        <f t="shared" si="1"/>
        <v>Banque (avoir)</v>
      </c>
      <c r="G10" s="28" t="s">
        <v>44</v>
      </c>
      <c r="H10" s="33">
        <f>2000+0</f>
        <v>2000</v>
      </c>
      <c r="J10" s="1">
        <f t="shared" si="4"/>
        <v>2000</v>
      </c>
      <c r="K10" s="1">
        <f t="shared" si="2"/>
        <v>0</v>
      </c>
      <c r="M10" s="20">
        <f t="shared" si="5"/>
        <v>1</v>
      </c>
      <c r="N10" s="20">
        <f t="shared" si="3"/>
        <v>0</v>
      </c>
    </row>
    <row r="11" spans="2:14" ht="30" customHeight="1" x14ac:dyDescent="0.2">
      <c r="B11" s="39">
        <v>44958</v>
      </c>
      <c r="C11" s="55">
        <v>6200</v>
      </c>
      <c r="D11" s="25" t="str">
        <f t="shared" si="0"/>
        <v>Charges de véhicules et de transport</v>
      </c>
      <c r="E11" s="55">
        <f>1020+0</f>
        <v>1020</v>
      </c>
      <c r="F11" s="25" t="str">
        <f t="shared" si="1"/>
        <v>Banque (avoir)</v>
      </c>
      <c r="G11" s="28" t="s">
        <v>45</v>
      </c>
      <c r="H11" s="33">
        <f>300+0</f>
        <v>300</v>
      </c>
      <c r="J11" s="1">
        <f t="shared" si="4"/>
        <v>300</v>
      </c>
      <c r="K11" s="1">
        <f t="shared" si="2"/>
        <v>0</v>
      </c>
      <c r="M11" s="20">
        <f t="shared" si="5"/>
        <v>1</v>
      </c>
      <c r="N11" s="20">
        <f t="shared" si="3"/>
        <v>0</v>
      </c>
    </row>
    <row r="12" spans="2:14" ht="30" customHeight="1" x14ac:dyDescent="0.2">
      <c r="B12" s="39">
        <v>45016</v>
      </c>
      <c r="C12" s="55">
        <f>6300+0</f>
        <v>6300</v>
      </c>
      <c r="D12" s="25" t="str">
        <f t="shared" si="0"/>
        <v>Assurances choses, droits, taxes, autorisations</v>
      </c>
      <c r="E12" s="55">
        <f>1020+0</f>
        <v>1020</v>
      </c>
      <c r="F12" s="25" t="str">
        <f t="shared" si="1"/>
        <v>Banque (avoir)</v>
      </c>
      <c r="G12" s="28" t="s">
        <v>46</v>
      </c>
      <c r="H12" s="33">
        <f>630+0</f>
        <v>630</v>
      </c>
      <c r="J12" s="1">
        <f t="shared" si="4"/>
        <v>630</v>
      </c>
      <c r="K12" s="1">
        <f t="shared" si="2"/>
        <v>0</v>
      </c>
      <c r="M12" s="20">
        <f t="shared" si="5"/>
        <v>1</v>
      </c>
      <c r="N12" s="20">
        <f t="shared" si="3"/>
        <v>0</v>
      </c>
    </row>
    <row r="13" spans="2:14" ht="30" customHeight="1" x14ac:dyDescent="0.2">
      <c r="B13" s="39">
        <v>45046</v>
      </c>
      <c r="C13" s="55">
        <f>1000+0</f>
        <v>1000</v>
      </c>
      <c r="D13" s="25" t="str">
        <f t="shared" si="0"/>
        <v>Caisse</v>
      </c>
      <c r="E13" s="55">
        <f>3200+0</f>
        <v>3200</v>
      </c>
      <c r="F13" s="25" t="str">
        <f t="shared" si="1"/>
        <v>Ventes de marchandises</v>
      </c>
      <c r="G13" s="28" t="s">
        <v>47</v>
      </c>
      <c r="H13" s="33">
        <f>35850+0</f>
        <v>35850</v>
      </c>
      <c r="J13" s="1">
        <f t="shared" si="4"/>
        <v>0</v>
      </c>
      <c r="K13" s="1">
        <f t="shared" si="2"/>
        <v>35850</v>
      </c>
      <c r="M13" s="20">
        <f t="shared" si="5"/>
        <v>0</v>
      </c>
      <c r="N13" s="20">
        <f t="shared" si="3"/>
        <v>1</v>
      </c>
    </row>
    <row r="14" spans="2:14" ht="30" customHeight="1" x14ac:dyDescent="0.2">
      <c r="B14" s="39">
        <v>45291</v>
      </c>
      <c r="C14" s="55">
        <v>1000</v>
      </c>
      <c r="D14" s="25" t="str">
        <f t="shared" si="0"/>
        <v>Caisse</v>
      </c>
      <c r="E14" s="55">
        <v>3200</v>
      </c>
      <c r="F14" s="25" t="str">
        <f t="shared" si="1"/>
        <v>Ventes de marchandises</v>
      </c>
      <c r="G14" s="28" t="s">
        <v>48</v>
      </c>
      <c r="H14" s="33">
        <v>120000</v>
      </c>
      <c r="J14" s="1">
        <f t="shared" si="4"/>
        <v>0</v>
      </c>
      <c r="K14" s="1">
        <f>IF($E14="","",(IF($N14=1,$H14,0)))</f>
        <v>120000</v>
      </c>
      <c r="M14" s="20">
        <f t="shared" si="5"/>
        <v>0</v>
      </c>
      <c r="N14" s="20">
        <f t="shared" si="3"/>
        <v>1</v>
      </c>
    </row>
    <row r="15" spans="2:14" ht="30" customHeight="1" x14ac:dyDescent="0.2">
      <c r="B15" s="39">
        <v>45291</v>
      </c>
      <c r="C15" s="55">
        <v>1520</v>
      </c>
      <c r="D15" s="25" t="str">
        <f t="shared" si="0"/>
        <v>Machines de bureau, Informatique, Systèmes de communication</v>
      </c>
      <c r="E15" s="55">
        <v>1000</v>
      </c>
      <c r="F15" s="25" t="str">
        <f t="shared" si="1"/>
        <v>Caisse</v>
      </c>
      <c r="G15" s="28" t="s">
        <v>49</v>
      </c>
      <c r="H15" s="33">
        <v>12500</v>
      </c>
      <c r="J15" s="1">
        <f t="shared" si="4"/>
        <v>0</v>
      </c>
      <c r="K15" s="1">
        <f>IF($E15="","",(IF($N15=1,$H15,0)))</f>
        <v>0</v>
      </c>
      <c r="M15" s="20">
        <f t="shared" si="5"/>
        <v>0</v>
      </c>
      <c r="N15" s="20">
        <f t="shared" si="3"/>
        <v>0</v>
      </c>
    </row>
    <row r="16" spans="2:14" ht="30" customHeight="1" x14ac:dyDescent="0.2">
      <c r="B16" s="39">
        <v>45291</v>
      </c>
      <c r="C16" s="55">
        <v>6700</v>
      </c>
      <c r="D16" s="25" t="str">
        <f t="shared" si="0"/>
        <v>Autres charges d'exploitation</v>
      </c>
      <c r="E16" s="55">
        <v>1020</v>
      </c>
      <c r="F16" s="25" t="str">
        <f t="shared" si="1"/>
        <v>Banque (avoir)</v>
      </c>
      <c r="G16" s="28" t="s">
        <v>50</v>
      </c>
      <c r="H16" s="33">
        <v>80000</v>
      </c>
      <c r="J16" s="1">
        <f t="shared" si="4"/>
        <v>80000</v>
      </c>
      <c r="K16" s="1">
        <f>IF($E16="","",(IF($N16=1,$H16,0)))</f>
        <v>0</v>
      </c>
      <c r="M16" s="20">
        <f t="shared" si="5"/>
        <v>1</v>
      </c>
      <c r="N16" s="20">
        <f t="shared" si="3"/>
        <v>0</v>
      </c>
    </row>
    <row r="17" spans="2:15" ht="30" customHeight="1" x14ac:dyDescent="0.2">
      <c r="B17" s="39"/>
      <c r="C17" s="55"/>
      <c r="D17" s="25" t="str">
        <f t="shared" si="0"/>
        <v/>
      </c>
      <c r="E17" s="55"/>
      <c r="F17" s="25" t="str">
        <f t="shared" si="1"/>
        <v/>
      </c>
      <c r="G17" s="28"/>
      <c r="H17" s="33"/>
      <c r="J17" s="1" t="str">
        <f t="shared" si="4"/>
        <v/>
      </c>
      <c r="K17" s="1" t="str">
        <f>IF($E17="","",(IF($N17=1,$H17,0)))</f>
        <v/>
      </c>
      <c r="M17" s="20">
        <f t="shared" si="5"/>
        <v>0</v>
      </c>
      <c r="N17" s="20">
        <f t="shared" si="3"/>
        <v>0</v>
      </c>
    </row>
    <row r="18" spans="2:15" ht="30" customHeight="1" thickBot="1" x14ac:dyDescent="0.25">
      <c r="B18" s="53"/>
      <c r="C18" s="56"/>
      <c r="D18" s="26"/>
      <c r="E18" s="56"/>
      <c r="F18" s="26"/>
      <c r="G18" s="29"/>
      <c r="H18" s="34"/>
      <c r="I18" s="23"/>
      <c r="J18" s="18">
        <f>SUM(J7:J17)</f>
        <v>83005</v>
      </c>
      <c r="K18" s="18">
        <f>SUM(K7:K17)</f>
        <v>176850</v>
      </c>
      <c r="M18" s="20">
        <f>SUM(M7:M17)</f>
        <v>5</v>
      </c>
      <c r="N18" s="20">
        <f>SUM(N7:N17)</f>
        <v>3</v>
      </c>
      <c r="O18" s="21">
        <f>+M18+N18</f>
        <v>8</v>
      </c>
    </row>
    <row r="19" spans="2:15" ht="5.25" customHeight="1" x14ac:dyDescent="0.2">
      <c r="B19" s="4"/>
      <c r="C19" s="4"/>
      <c r="H19" s="17"/>
    </row>
    <row r="20" spans="2:15" s="19" customFormat="1" ht="24.95" customHeight="1" x14ac:dyDescent="0.2">
      <c r="B20" s="45" t="s">
        <v>39</v>
      </c>
      <c r="C20" s="45"/>
      <c r="D20" s="45"/>
      <c r="E20" s="45"/>
      <c r="F20" s="45"/>
      <c r="G20" s="45"/>
      <c r="H20" s="45"/>
    </row>
    <row r="21" spans="2:15" s="19" customFormat="1" ht="5.25" customHeight="1" x14ac:dyDescent="0.2"/>
    <row r="22" spans="2:15" ht="20.100000000000001" customHeight="1" x14ac:dyDescent="0.2">
      <c r="B22" s="4"/>
      <c r="C22" s="4"/>
      <c r="H22" s="22" t="s">
        <v>40</v>
      </c>
    </row>
    <row r="23" spans="2:15" ht="20.100000000000001" customHeight="1" x14ac:dyDescent="0.2">
      <c r="B23" s="4"/>
      <c r="C23" s="4"/>
      <c r="H23" s="17"/>
    </row>
    <row r="24" spans="2:15" ht="20.100000000000001" customHeight="1" x14ac:dyDescent="0.2">
      <c r="B24" s="4"/>
      <c r="C24" s="4"/>
      <c r="H24" s="17"/>
    </row>
    <row r="25" spans="2:15" ht="20.100000000000001" customHeight="1" x14ac:dyDescent="0.2">
      <c r="B25" s="4"/>
      <c r="C25" s="4"/>
      <c r="H25" s="17"/>
    </row>
    <row r="26" spans="2:15" ht="20.100000000000001" customHeight="1" x14ac:dyDescent="0.2">
      <c r="B26" s="4"/>
      <c r="C26" s="4"/>
      <c r="H26" s="17"/>
    </row>
    <row r="27" spans="2:15" ht="20.100000000000001" customHeight="1" x14ac:dyDescent="0.2">
      <c r="B27" s="4"/>
      <c r="C27" s="4"/>
      <c r="H27" s="17"/>
    </row>
    <row r="28" spans="2:15" ht="20.100000000000001" customHeight="1" x14ac:dyDescent="0.2">
      <c r="B28" s="4"/>
      <c r="C28" s="4"/>
      <c r="H28" s="17"/>
    </row>
    <row r="29" spans="2:15" ht="20.100000000000001" customHeight="1" x14ac:dyDescent="0.2">
      <c r="B29" s="4"/>
      <c r="C29" s="4"/>
      <c r="H29" s="17"/>
    </row>
    <row r="30" spans="2:15" ht="20.100000000000001" customHeight="1" x14ac:dyDescent="0.2">
      <c r="B30" s="4"/>
      <c r="C30" s="4"/>
      <c r="H30" s="17"/>
    </row>
    <row r="31" spans="2:15" ht="20.100000000000001" customHeight="1" x14ac:dyDescent="0.2">
      <c r="B31" s="4"/>
      <c r="C31" s="4"/>
      <c r="H31" s="17"/>
    </row>
    <row r="32" spans="2:15" ht="20.100000000000001" customHeight="1" x14ac:dyDescent="0.2">
      <c r="B32" s="4"/>
      <c r="C32" s="4"/>
      <c r="H32" s="17"/>
    </row>
    <row r="33" spans="2:8" ht="20.100000000000001" customHeight="1" x14ac:dyDescent="0.2">
      <c r="B33" s="4"/>
      <c r="C33" s="4"/>
      <c r="H33" s="17"/>
    </row>
    <row r="34" spans="2:8" ht="20.100000000000001" customHeight="1" x14ac:dyDescent="0.2">
      <c r="B34" s="4"/>
      <c r="C34" s="4"/>
      <c r="H34" s="17"/>
    </row>
    <row r="35" spans="2:8" ht="20.100000000000001" customHeight="1" x14ac:dyDescent="0.2">
      <c r="B35" s="4"/>
      <c r="C35" s="4"/>
      <c r="H35" s="17"/>
    </row>
    <row r="36" spans="2:8" ht="20.100000000000001" customHeight="1" x14ac:dyDescent="0.2">
      <c r="B36" s="4"/>
      <c r="C36" s="4"/>
      <c r="H36" s="17"/>
    </row>
    <row r="37" spans="2:8" ht="20.100000000000001" customHeight="1" x14ac:dyDescent="0.2">
      <c r="B37" s="4"/>
      <c r="C37" s="4"/>
      <c r="H37" s="17"/>
    </row>
    <row r="38" spans="2:8" ht="20.100000000000001" customHeight="1" x14ac:dyDescent="0.2">
      <c r="B38" s="4"/>
      <c r="C38" s="4"/>
      <c r="H38" s="17"/>
    </row>
    <row r="39" spans="2:8" ht="20.100000000000001" customHeight="1" x14ac:dyDescent="0.2">
      <c r="B39" s="4"/>
      <c r="C39" s="4"/>
      <c r="H39" s="17"/>
    </row>
    <row r="40" spans="2:8" ht="20.100000000000001" customHeight="1" x14ac:dyDescent="0.2">
      <c r="B40" s="4"/>
      <c r="C40" s="4"/>
      <c r="H40" s="17"/>
    </row>
    <row r="41" spans="2:8" ht="20.100000000000001" customHeight="1" x14ac:dyDescent="0.2">
      <c r="B41" s="4"/>
      <c r="C41" s="4"/>
      <c r="H41" s="17"/>
    </row>
    <row r="42" spans="2:8" ht="20.100000000000001" customHeight="1" x14ac:dyDescent="0.2">
      <c r="B42" s="4"/>
      <c r="C42" s="4"/>
    </row>
    <row r="43" spans="2:8" ht="20.100000000000001" customHeight="1" x14ac:dyDescent="0.2">
      <c r="B43" s="4"/>
      <c r="C43" s="4"/>
    </row>
    <row r="44" spans="2:8" ht="20.100000000000001" customHeight="1" x14ac:dyDescent="0.2">
      <c r="B44" s="4"/>
      <c r="C44" s="4"/>
    </row>
    <row r="45" spans="2:8" ht="20.100000000000001" customHeight="1" x14ac:dyDescent="0.2">
      <c r="B45" s="4"/>
      <c r="C45" s="4"/>
    </row>
    <row r="46" spans="2:8" ht="20.100000000000001" customHeight="1" x14ac:dyDescent="0.2">
      <c r="B46" s="4"/>
      <c r="C46" s="4"/>
    </row>
    <row r="47" spans="2:8" ht="20.100000000000001" customHeight="1" x14ac:dyDescent="0.2">
      <c r="B47" s="4"/>
      <c r="C47" s="4"/>
    </row>
    <row r="48" spans="2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</sheetData>
  <sheetProtection sheet="1" objects="1" scenarios="1"/>
  <mergeCells count="4">
    <mergeCell ref="M4:N4"/>
    <mergeCell ref="M3:N3"/>
    <mergeCell ref="B2:H2"/>
    <mergeCell ref="B20:H20"/>
  </mergeCells>
  <conditionalFormatting sqref="G4:H4">
    <cfRule type="expression" dxfId="1" priority="11">
      <formula>$K$18&gt;$J$18</formula>
    </cfRule>
    <cfRule type="expression" dxfId="0" priority="12">
      <formula>$M$4=1</formula>
    </cfRule>
  </conditionalFormatting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showGridLines="0" topLeftCell="A11" workbookViewId="0">
      <selection activeCell="B27" sqref="B27"/>
    </sheetView>
  </sheetViews>
  <sheetFormatPr baseColWidth="10" defaultRowHeight="12.75" x14ac:dyDescent="0.2"/>
  <cols>
    <col min="1" max="1" width="0.75" style="1" customWidth="1"/>
    <col min="2" max="2" width="15.375" style="1" customWidth="1"/>
    <col min="3" max="3" width="51.75" style="1" customWidth="1"/>
    <col min="4" max="4" width="11" style="1"/>
    <col min="5" max="5" width="0.875" style="1" customWidth="1"/>
    <col min="6" max="16384" width="11" style="1"/>
  </cols>
  <sheetData>
    <row r="1" spans="2:4" ht="5.25" customHeight="1" thickBot="1" x14ac:dyDescent="0.25"/>
    <row r="2" spans="2:4" ht="30.75" thickBot="1" x14ac:dyDescent="0.25">
      <c r="B2" s="49" t="s">
        <v>11</v>
      </c>
      <c r="C2" s="50"/>
      <c r="D2" s="51"/>
    </row>
    <row r="3" spans="2:4" ht="13.5" thickBot="1" x14ac:dyDescent="0.25">
      <c r="B3" s="52"/>
      <c r="C3" s="52"/>
      <c r="D3" s="52"/>
    </row>
    <row r="4" spans="2:4" s="3" customFormat="1" ht="30" customHeight="1" thickBot="1" x14ac:dyDescent="0.25">
      <c r="B4" s="14" t="s">
        <v>1</v>
      </c>
      <c r="C4" s="15" t="s">
        <v>2</v>
      </c>
      <c r="D4" s="16"/>
    </row>
    <row r="5" spans="2:4" ht="30" customHeight="1" x14ac:dyDescent="0.2">
      <c r="B5" s="10">
        <v>1000</v>
      </c>
      <c r="C5" s="7" t="s">
        <v>3</v>
      </c>
      <c r="D5" s="46" t="s">
        <v>25</v>
      </c>
    </row>
    <row r="6" spans="2:4" ht="30" customHeight="1" x14ac:dyDescent="0.2">
      <c r="B6" s="11">
        <v>1020</v>
      </c>
      <c r="C6" s="5" t="s">
        <v>4</v>
      </c>
      <c r="D6" s="47"/>
    </row>
    <row r="7" spans="2:4" ht="30" customHeight="1" x14ac:dyDescent="0.2">
      <c r="B7" s="11">
        <v>1100</v>
      </c>
      <c r="C7" s="5" t="s">
        <v>5</v>
      </c>
      <c r="D7" s="47"/>
    </row>
    <row r="8" spans="2:4" ht="30" customHeight="1" x14ac:dyDescent="0.2">
      <c r="B8" s="11">
        <v>1200</v>
      </c>
      <c r="C8" s="5" t="s">
        <v>6</v>
      </c>
      <c r="D8" s="47"/>
    </row>
    <row r="9" spans="2:4" ht="30" customHeight="1" x14ac:dyDescent="0.2">
      <c r="B9" s="11">
        <v>1500</v>
      </c>
      <c r="C9" s="5" t="s">
        <v>7</v>
      </c>
      <c r="D9" s="47"/>
    </row>
    <row r="10" spans="2:4" ht="30" customHeight="1" x14ac:dyDescent="0.2">
      <c r="B10" s="11">
        <v>1510</v>
      </c>
      <c r="C10" s="5" t="s">
        <v>8</v>
      </c>
      <c r="D10" s="47"/>
    </row>
    <row r="11" spans="2:4" ht="30" customHeight="1" x14ac:dyDescent="0.2">
      <c r="B11" s="11">
        <v>1520</v>
      </c>
      <c r="C11" s="5" t="s">
        <v>9</v>
      </c>
      <c r="D11" s="47"/>
    </row>
    <row r="12" spans="2:4" ht="30" customHeight="1" x14ac:dyDescent="0.2">
      <c r="B12" s="11">
        <v>1530</v>
      </c>
      <c r="C12" s="5" t="s">
        <v>10</v>
      </c>
      <c r="D12" s="47"/>
    </row>
    <row r="13" spans="2:4" ht="30" customHeight="1" x14ac:dyDescent="0.2">
      <c r="B13" s="11">
        <v>2000</v>
      </c>
      <c r="C13" s="5" t="s">
        <v>12</v>
      </c>
      <c r="D13" s="47"/>
    </row>
    <row r="14" spans="2:4" ht="30" customHeight="1" x14ac:dyDescent="0.2">
      <c r="B14" s="11">
        <v>2210</v>
      </c>
      <c r="C14" s="5" t="s">
        <v>13</v>
      </c>
      <c r="D14" s="47"/>
    </row>
    <row r="15" spans="2:4" ht="30" customHeight="1" x14ac:dyDescent="0.2">
      <c r="B15" s="11">
        <v>2800</v>
      </c>
      <c r="C15" s="5" t="s">
        <v>14</v>
      </c>
      <c r="D15" s="47"/>
    </row>
    <row r="16" spans="2:4" ht="30" customHeight="1" x14ac:dyDescent="0.2">
      <c r="B16" s="11">
        <v>2850</v>
      </c>
      <c r="C16" s="5" t="s">
        <v>15</v>
      </c>
      <c r="D16" s="47"/>
    </row>
    <row r="17" spans="2:4" ht="30" customHeight="1" x14ac:dyDescent="0.2">
      <c r="B17" s="11">
        <v>2891</v>
      </c>
      <c r="C17" s="5" t="s">
        <v>16</v>
      </c>
      <c r="D17" s="47"/>
    </row>
    <row r="18" spans="2:4" ht="30" customHeight="1" x14ac:dyDescent="0.2">
      <c r="B18" s="12">
        <v>3200</v>
      </c>
      <c r="C18" s="6" t="s">
        <v>17</v>
      </c>
      <c r="D18" s="48" t="s">
        <v>26</v>
      </c>
    </row>
    <row r="19" spans="2:4" ht="30" customHeight="1" x14ac:dyDescent="0.2">
      <c r="B19" s="12">
        <v>4200</v>
      </c>
      <c r="C19" s="6" t="s">
        <v>18</v>
      </c>
      <c r="D19" s="48"/>
    </row>
    <row r="20" spans="2:4" ht="30" customHeight="1" x14ac:dyDescent="0.2">
      <c r="B20" s="12">
        <v>4500</v>
      </c>
      <c r="C20" s="6" t="s">
        <v>19</v>
      </c>
      <c r="D20" s="48"/>
    </row>
    <row r="21" spans="2:4" ht="30" customHeight="1" x14ac:dyDescent="0.2">
      <c r="B21" s="12">
        <v>6000</v>
      </c>
      <c r="C21" s="6" t="s">
        <v>20</v>
      </c>
      <c r="D21" s="48"/>
    </row>
    <row r="22" spans="2:4" ht="30" customHeight="1" x14ac:dyDescent="0.2">
      <c r="B22" s="12">
        <v>6200</v>
      </c>
      <c r="C22" s="6" t="s">
        <v>21</v>
      </c>
      <c r="D22" s="48"/>
    </row>
    <row r="23" spans="2:4" ht="30" customHeight="1" x14ac:dyDescent="0.2">
      <c r="B23" s="12">
        <v>6300</v>
      </c>
      <c r="C23" s="6" t="s">
        <v>22</v>
      </c>
      <c r="D23" s="48"/>
    </row>
    <row r="24" spans="2:4" ht="30" customHeight="1" x14ac:dyDescent="0.2">
      <c r="B24" s="12">
        <v>6500</v>
      </c>
      <c r="C24" s="6" t="s">
        <v>23</v>
      </c>
      <c r="D24" s="48"/>
    </row>
    <row r="25" spans="2:4" ht="30" customHeight="1" x14ac:dyDescent="0.2">
      <c r="B25" s="12">
        <v>6700</v>
      </c>
      <c r="C25" s="6" t="s">
        <v>24</v>
      </c>
      <c r="D25" s="48"/>
    </row>
    <row r="26" spans="2:4" ht="30" customHeight="1" thickBot="1" x14ac:dyDescent="0.25">
      <c r="B26" s="13">
        <v>9200</v>
      </c>
      <c r="C26" s="8" t="s">
        <v>16</v>
      </c>
      <c r="D26" s="9" t="s">
        <v>27</v>
      </c>
    </row>
    <row r="27" spans="2:4" ht="20.100000000000001" customHeight="1" x14ac:dyDescent="0.2"/>
    <row r="28" spans="2:4" ht="20.100000000000001" customHeight="1" x14ac:dyDescent="0.2"/>
    <row r="29" spans="2:4" ht="20.100000000000001" customHeight="1" x14ac:dyDescent="0.2"/>
    <row r="30" spans="2:4" ht="20.100000000000001" customHeight="1" x14ac:dyDescent="0.2"/>
    <row r="31" spans="2:4" ht="20.100000000000001" customHeight="1" x14ac:dyDescent="0.2"/>
    <row r="32" spans="2: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</sheetData>
  <sheetProtection sheet="1" objects="1" scenarios="1"/>
  <mergeCells count="4">
    <mergeCell ref="D5:D17"/>
    <mergeCell ref="D18:D25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Journal</vt:lpstr>
      <vt:lpstr>Plan comptable</vt:lpstr>
      <vt:lpstr>PlanComptable</vt:lpstr>
      <vt:lpstr>Journal!Zone_d_impression</vt:lpstr>
      <vt:lpstr>'Plan comptable'!Zone_d_impression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2023-11-09T11:45:35Z</cp:lastPrinted>
  <dcterms:created xsi:type="dcterms:W3CDTF">2023-11-09T09:04:44Z</dcterms:created>
  <dcterms:modified xsi:type="dcterms:W3CDTF">2023-11-09T12:39:00Z</dcterms:modified>
</cp:coreProperties>
</file>