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ndig.org\"/>
    </mc:Choice>
  </mc:AlternateContent>
  <xr:revisionPtr revIDLastSave="0" documentId="13_ncr:1_{989CB948-4F84-4018-B919-AC2D93E65D73}" xr6:coauthVersionLast="47" xr6:coauthVersionMax="47" xr10:uidLastSave="{00000000-0000-0000-0000-000000000000}"/>
  <bookViews>
    <workbookView xWindow="-120" yWindow="-120" windowWidth="29040" windowHeight="15720" xr2:uid="{7BF8629E-BC71-44A3-9257-67EB18DACAE3}"/>
  </bookViews>
  <sheets>
    <sheet name="Calculs" sheetId="2" r:id="rId1"/>
    <sheet name="Graphiques" sheetId="1" r:id="rId2"/>
  </sheets>
  <definedNames>
    <definedName name="Caisse1">Calculs!$E$6</definedName>
    <definedName name="Caisse2">Calculs!$E$7</definedName>
    <definedName name="Caisse3">Calculs!$E$8</definedName>
    <definedName name="Caisse4">Calculs!$E$9</definedName>
    <definedName name="Capital_Initial">Calculs!$E$11</definedName>
    <definedName name="Perf2">Calculs!$H$7</definedName>
    <definedName name="Perf3">Calculs!$H$8</definedName>
    <definedName name="Perf4">Calculs!$H$9</definedName>
    <definedName name="Prélèvement_Annuel">Calculs!$E$4</definedName>
    <definedName name="_xlnm.Print_Area" localSheetId="0">Calculs!$A$1:$J$12</definedName>
    <definedName name="_xlnm.Print_Area" localSheetId="1">Graphiques!$A$1:$O$27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F5" i="1"/>
  <c r="K10" i="1"/>
  <c r="K9" i="1"/>
  <c r="K8" i="1"/>
  <c r="K7" i="2"/>
  <c r="E6" i="2"/>
  <c r="C17" i="1" s="1"/>
  <c r="R7" i="1" s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 s="1"/>
  <c r="V13" i="1" s="1"/>
  <c r="W13" i="1" s="1"/>
  <c r="D13" i="1"/>
  <c r="D17" i="1" l="1"/>
  <c r="E17" i="1" s="1"/>
  <c r="F17" i="1" s="1"/>
  <c r="G17" i="1" s="1"/>
  <c r="H17" i="1" s="1"/>
  <c r="E7" i="2"/>
  <c r="C16" i="1" s="1"/>
  <c r="D16" i="1" s="1"/>
  <c r="E16" i="1" s="1"/>
  <c r="F16" i="1" s="1"/>
  <c r="G16" i="1" s="1"/>
  <c r="H16" i="1" s="1"/>
  <c r="I17" i="1" s="1"/>
  <c r="J17" i="1" s="1"/>
  <c r="K17" i="1" s="1"/>
  <c r="L17" i="1" s="1"/>
  <c r="M17" i="1" s="1"/>
  <c r="E9" i="2"/>
  <c r="C14" i="1" s="1"/>
  <c r="R10" i="1" s="1"/>
  <c r="E8" i="2"/>
  <c r="C15" i="1" s="1"/>
  <c r="R9" i="1" s="1"/>
  <c r="C12" i="1" l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7" i="1" s="1"/>
  <c r="O17" i="1" s="1"/>
  <c r="P17" i="1" s="1"/>
  <c r="Q17" i="1" s="1"/>
  <c r="R17" i="1" s="1"/>
  <c r="R8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7" i="1" s="1"/>
  <c r="T17" i="1" s="1"/>
  <c r="U17" i="1" s="1"/>
  <c r="V17" i="1" s="1"/>
  <c r="W17" i="1" s="1"/>
  <c r="E11" i="2"/>
  <c r="C5" i="1" s="1"/>
</calcChain>
</file>

<file path=xl/sharedStrings.xml><?xml version="1.0" encoding="utf-8"?>
<sst xmlns="http://schemas.openxmlformats.org/spreadsheetml/2006/main" count="46" uniqueCount="36">
  <si>
    <t>Caisse 1</t>
  </si>
  <si>
    <t>Liquidités nécessaires pour les 5  premières années</t>
  </si>
  <si>
    <t>Caisse 2</t>
  </si>
  <si>
    <t>Caisse 3</t>
  </si>
  <si>
    <t>Caisse 4</t>
  </si>
  <si>
    <t>Placements</t>
  </si>
  <si>
    <t>Prélèvements</t>
  </si>
  <si>
    <t>01-05</t>
  </si>
  <si>
    <t>06-10</t>
  </si>
  <si>
    <t>01-10</t>
  </si>
  <si>
    <t>11-15</t>
  </si>
  <si>
    <t>01-15</t>
  </si>
  <si>
    <t>16-20</t>
  </si>
  <si>
    <t>Placements en fonds 100% Obligations sur 5 ans. 
Ensuite, transfert en Caisse 1 pour les 5 années suivantes</t>
  </si>
  <si>
    <t>Placements en fonds 50% Obligations et 50% Actions sur 10 ans. 
Ensuite, transfert en Caisse 1 pour les 5 années suivantes</t>
  </si>
  <si>
    <t>Placements en fonds 100% Actions sur 15 ans. 
Ensuite, transfert en Caisse 1 pour les 5 années suivantes</t>
  </si>
  <si>
    <t>Performance attendue</t>
  </si>
  <si>
    <t>Capital initial</t>
  </si>
  <si>
    <t>Prélèvement à la fin de chaque année</t>
  </si>
  <si>
    <t>C1</t>
  </si>
  <si>
    <t>C2</t>
  </si>
  <si>
    <t>C4</t>
  </si>
  <si>
    <t>C3</t>
  </si>
  <si>
    <t>Placements sous forme de Caisses stratégiques et prélèvements sur 20 ans</t>
  </si>
  <si>
    <t>Prélèvements en fin d'année</t>
  </si>
  <si>
    <t>Durée</t>
  </si>
  <si>
    <t>ans</t>
  </si>
  <si>
    <t>Liquidités nécessaires pour 5 ans</t>
  </si>
  <si>
    <t>Placement en fonds obligataires</t>
  </si>
  <si>
    <t>Performance nette</t>
  </si>
  <si>
    <t>Placement 100% en actions</t>
  </si>
  <si>
    <t>Placement en fonds stratégiques 
50% actions</t>
  </si>
  <si>
    <t>Répartition des placements en Caisses stratégiques</t>
  </si>
  <si>
    <t>Total investissement</t>
  </si>
  <si>
    <t>Version 1.0 - 20.10.2025 / PK</t>
  </si>
  <si>
    <t>Version 4.0 / 20.10.2025 /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</si>
</sst>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0.000%"/>
    <numFmt numFmtId="167" formatCode="0.0000%"/>
    <numFmt numFmtId="168" formatCode="0.0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4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sz val="16"/>
      <color theme="8" tint="-0.249977111117893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  <font>
      <sz val="10"/>
      <color theme="7"/>
      <name val="Arial"/>
      <family val="2"/>
    </font>
    <font>
      <b/>
      <sz val="16"/>
      <color theme="0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7F1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20" xfId="0" quotePrefix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" fontId="6" fillId="0" borderId="28" xfId="0" quotePrefix="1" applyNumberFormat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4" fontId="9" fillId="3" borderId="0" xfId="1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9" fillId="4" borderId="0" xfId="1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43" fontId="8" fillId="0" borderId="0" xfId="1" applyFont="1" applyBorder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43" fontId="18" fillId="0" borderId="14" xfId="1" applyFont="1" applyBorder="1" applyAlignment="1" applyProtection="1">
      <alignment horizontal="right" vertical="center"/>
      <protection locked="0"/>
    </xf>
    <xf numFmtId="43" fontId="18" fillId="0" borderId="15" xfId="1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>
      <alignment horizontal="center" vertical="center"/>
    </xf>
    <xf numFmtId="43" fontId="18" fillId="0" borderId="1" xfId="1" applyFont="1" applyBorder="1" applyAlignment="1" applyProtection="1">
      <alignment horizontal="right" vertical="center"/>
      <protection locked="0"/>
    </xf>
    <xf numFmtId="10" fontId="18" fillId="0" borderId="8" xfId="2" applyNumberFormat="1" applyFont="1" applyBorder="1" applyAlignment="1" applyProtection="1">
      <alignment horizontal="center" vertical="center" wrapText="1"/>
      <protection locked="0"/>
    </xf>
    <xf numFmtId="10" fontId="18" fillId="0" borderId="9" xfId="2" applyNumberFormat="1" applyFont="1" applyBorder="1" applyAlignment="1" applyProtection="1">
      <alignment horizontal="center" vertical="center" wrapText="1"/>
      <protection locked="0"/>
    </xf>
    <xf numFmtId="10" fontId="18" fillId="0" borderId="4" xfId="2" applyNumberFormat="1" applyFont="1" applyBorder="1" applyAlignment="1" applyProtection="1">
      <alignment horizontal="center" vertical="center" wrapText="1"/>
      <protection locked="0"/>
    </xf>
    <xf numFmtId="10" fontId="18" fillId="0" borderId="5" xfId="2" applyNumberFormat="1" applyFont="1" applyBorder="1" applyAlignment="1" applyProtection="1">
      <alignment horizontal="center" vertical="center" wrapText="1"/>
      <protection locked="0"/>
    </xf>
    <xf numFmtId="10" fontId="18" fillId="0" borderId="6" xfId="2" applyNumberFormat="1" applyFont="1" applyBorder="1" applyAlignment="1" applyProtection="1">
      <alignment horizontal="center" vertical="center" wrapText="1"/>
      <protection locked="0"/>
    </xf>
    <xf numFmtId="10" fontId="18" fillId="0" borderId="7" xfId="2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14" fillId="4" borderId="33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2" borderId="32" xfId="0" applyFont="1" applyFill="1" applyBorder="1" applyAlignment="1" applyProtection="1">
      <alignment horizontal="center" vertical="center"/>
    </xf>
    <xf numFmtId="0" fontId="14" fillId="2" borderId="41" xfId="0" applyFont="1" applyFill="1" applyBorder="1" applyAlignment="1" applyProtection="1">
      <alignment horizontal="center" vertical="center"/>
    </xf>
    <xf numFmtId="0" fontId="14" fillId="2" borderId="3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43" fontId="14" fillId="0" borderId="0" xfId="1" applyFont="1" applyAlignment="1" applyProtection="1">
      <alignment horizontal="left" vertical="center"/>
    </xf>
    <xf numFmtId="0" fontId="17" fillId="5" borderId="2" xfId="0" applyFont="1" applyFill="1" applyBorder="1" applyAlignment="1" applyProtection="1">
      <alignment horizontal="center" vertical="center"/>
    </xf>
    <xf numFmtId="0" fontId="17" fillId="5" borderId="38" xfId="0" applyFont="1" applyFill="1" applyBorder="1" applyAlignment="1" applyProtection="1">
      <alignment horizontal="left" vertical="center"/>
    </xf>
    <xf numFmtId="0" fontId="17" fillId="5" borderId="35" xfId="0" applyFont="1" applyFill="1" applyBorder="1" applyAlignment="1" applyProtection="1">
      <alignment horizontal="left" vertical="center"/>
    </xf>
    <xf numFmtId="43" fontId="17" fillId="5" borderId="3" xfId="1" applyFont="1" applyFill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center" vertical="center"/>
    </xf>
    <xf numFmtId="167" fontId="16" fillId="0" borderId="11" xfId="2" applyNumberFormat="1" applyFont="1" applyBorder="1" applyAlignment="1" applyProtection="1">
      <alignment horizontal="center" vertical="center" wrapText="1"/>
    </xf>
    <xf numFmtId="0" fontId="14" fillId="10" borderId="4" xfId="0" applyFont="1" applyFill="1" applyBorder="1" applyAlignment="1" applyProtection="1">
      <alignment horizontal="center" vertical="center"/>
    </xf>
    <xf numFmtId="0" fontId="14" fillId="10" borderId="39" xfId="0" applyFont="1" applyFill="1" applyBorder="1" applyAlignment="1" applyProtection="1">
      <alignment horizontal="left" vertical="center"/>
    </xf>
    <xf numFmtId="0" fontId="14" fillId="10" borderId="36" xfId="0" applyFont="1" applyFill="1" applyBorder="1" applyAlignment="1" applyProtection="1">
      <alignment horizontal="left" vertical="center"/>
    </xf>
    <xf numFmtId="43" fontId="14" fillId="10" borderId="5" xfId="1" applyFont="1" applyFill="1" applyBorder="1" applyAlignment="1" applyProtection="1">
      <alignment horizontal="left" vertical="center"/>
    </xf>
    <xf numFmtId="0" fontId="14" fillId="10" borderId="8" xfId="0" applyFont="1" applyFill="1" applyBorder="1" applyAlignment="1" applyProtection="1">
      <alignment horizontal="center" vertical="center"/>
    </xf>
    <xf numFmtId="168" fontId="20" fillId="0" borderId="0" xfId="0" applyNumberFormat="1" applyFont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14" fillId="8" borderId="39" xfId="0" applyFont="1" applyFill="1" applyBorder="1" applyAlignment="1" applyProtection="1">
      <alignment horizontal="left" vertical="center"/>
    </xf>
    <xf numFmtId="0" fontId="14" fillId="8" borderId="36" xfId="0" applyFont="1" applyFill="1" applyBorder="1" applyAlignment="1" applyProtection="1">
      <alignment horizontal="left" vertical="center" wrapText="1"/>
    </xf>
    <xf numFmtId="43" fontId="14" fillId="8" borderId="5" xfId="1" applyFont="1" applyFill="1" applyBorder="1" applyAlignment="1" applyProtection="1">
      <alignment horizontal="left" vertical="center"/>
    </xf>
    <xf numFmtId="0" fontId="14" fillId="9" borderId="6" xfId="0" applyFont="1" applyFill="1" applyBorder="1" applyAlignment="1" applyProtection="1">
      <alignment horizontal="center" vertical="center"/>
    </xf>
    <xf numFmtId="0" fontId="14" fillId="9" borderId="40" xfId="0" applyFont="1" applyFill="1" applyBorder="1" applyAlignment="1" applyProtection="1">
      <alignment horizontal="left" vertical="center"/>
    </xf>
    <xf numFmtId="0" fontId="14" fillId="9" borderId="37" xfId="0" applyFont="1" applyFill="1" applyBorder="1" applyAlignment="1" applyProtection="1">
      <alignment horizontal="left" vertical="center"/>
    </xf>
    <xf numFmtId="43" fontId="14" fillId="9" borderId="7" xfId="1" applyFont="1" applyFill="1" applyBorder="1" applyAlignment="1" applyProtection="1">
      <alignment horizontal="left" vertical="center"/>
    </xf>
    <xf numFmtId="0" fontId="14" fillId="9" borderId="6" xfId="1" applyNumberFormat="1" applyFont="1" applyFill="1" applyBorder="1" applyAlignment="1" applyProtection="1">
      <alignment horizontal="center" vertical="center"/>
    </xf>
    <xf numFmtId="43" fontId="14" fillId="0" borderId="0" xfId="1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166" fontId="19" fillId="0" borderId="0" xfId="2" applyNumberFormat="1" applyFont="1" applyFill="1" applyBorder="1" applyAlignment="1" applyProtection="1">
      <alignment horizontal="center" vertical="center"/>
    </xf>
    <xf numFmtId="168" fontId="20" fillId="0" borderId="0" xfId="0" applyNumberFormat="1" applyFont="1" applyFill="1" applyAlignment="1" applyProtection="1">
      <alignment horizontal="center" vertical="center"/>
    </xf>
    <xf numFmtId="0" fontId="21" fillId="6" borderId="32" xfId="0" applyFont="1" applyFill="1" applyBorder="1" applyAlignment="1" applyProtection="1">
      <alignment horizontal="center" vertical="center"/>
    </xf>
    <xf numFmtId="0" fontId="21" fillId="6" borderId="33" xfId="0" applyFont="1" applyFill="1" applyBorder="1" applyAlignment="1" applyProtection="1">
      <alignment horizontal="center" vertical="center"/>
    </xf>
    <xf numFmtId="43" fontId="21" fillId="6" borderId="11" xfId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5" fillId="4" borderId="11" xfId="1" applyFont="1" applyFill="1" applyBorder="1" applyAlignment="1" applyProtection="1">
      <alignment horizontal="left" vertical="center"/>
      <protection locked="0"/>
    </xf>
    <xf numFmtId="166" fontId="15" fillId="10" borderId="9" xfId="2" applyNumberFormat="1" applyFont="1" applyFill="1" applyBorder="1" applyAlignment="1" applyProtection="1">
      <alignment horizontal="center" vertical="center"/>
      <protection locked="0"/>
    </xf>
    <xf numFmtId="166" fontId="15" fillId="8" borderId="5" xfId="2" applyNumberFormat="1" applyFont="1" applyFill="1" applyBorder="1" applyAlignment="1" applyProtection="1">
      <alignment horizontal="center" vertical="center"/>
      <protection locked="0"/>
    </xf>
    <xf numFmtId="166" fontId="19" fillId="9" borderId="7" xfId="2" applyNumberFormat="1" applyFont="1" applyFill="1" applyBorder="1" applyAlignment="1" applyProtection="1">
      <alignment horizontal="center" vertical="center"/>
      <protection locked="0"/>
    </xf>
    <xf numFmtId="164" fontId="22" fillId="0" borderId="0" xfId="1" applyNumberFormat="1" applyFont="1" applyAlignment="1" applyProtection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17F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600" b="1">
                <a:latin typeface="Arial" panose="020B0604020202020204" pitchFamily="34" charset="0"/>
                <a:cs typeface="Arial" panose="020B0604020202020204" pitchFamily="34" charset="0"/>
              </a:rPr>
              <a:t>Placements sous forme de Caisses stratégiques + Prélèvements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Graphiques!$B$14</c:f>
              <c:strCache>
                <c:ptCount val="1"/>
                <c:pt idx="0">
                  <c:v>C4</c:v>
                </c:pt>
              </c:strCache>
            </c:strRef>
          </c:tx>
          <c:spPr>
            <a:solidFill>
              <a:srgbClr val="17F131"/>
            </a:solidFill>
            <a:ln>
              <a:noFill/>
            </a:ln>
            <a:effectLst/>
          </c:spPr>
          <c:invertIfNegative val="0"/>
          <c:val>
            <c:numRef>
              <c:f>Graphiques!$C$14:$W$14</c:f>
              <c:numCache>
                <c:formatCode>_-* #\ ##0_-;\-* #\ ##0_-;_-* "-"??_-;_-@_-</c:formatCode>
                <c:ptCount val="21"/>
                <c:pt idx="0">
                  <c:v>240509</c:v>
                </c:pt>
                <c:pt idx="1">
                  <c:v>252534.45</c:v>
                </c:pt>
                <c:pt idx="2">
                  <c:v>265161.17250000004</c:v>
                </c:pt>
                <c:pt idx="3">
                  <c:v>278419.23112500005</c:v>
                </c:pt>
                <c:pt idx="4">
                  <c:v>292340.19268125005</c:v>
                </c:pt>
                <c:pt idx="5">
                  <c:v>306957.20231531258</c:v>
                </c:pt>
                <c:pt idx="6">
                  <c:v>322305.06243107823</c:v>
                </c:pt>
                <c:pt idx="7">
                  <c:v>338420.31555263215</c:v>
                </c:pt>
                <c:pt idx="8">
                  <c:v>355341.33133026375</c:v>
                </c:pt>
                <c:pt idx="9">
                  <c:v>373108.39789677697</c:v>
                </c:pt>
                <c:pt idx="10">
                  <c:v>391763.81779161585</c:v>
                </c:pt>
                <c:pt idx="11">
                  <c:v>411352.00868119666</c:v>
                </c:pt>
                <c:pt idx="12">
                  <c:v>431919.60911525652</c:v>
                </c:pt>
                <c:pt idx="13">
                  <c:v>453515.58957101934</c:v>
                </c:pt>
                <c:pt idx="14">
                  <c:v>476191.36904957035</c:v>
                </c:pt>
                <c:pt idx="15">
                  <c:v>500000.93750204891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5-4975-ABDD-6973A65EEE95}"/>
            </c:ext>
          </c:extLst>
        </c:ser>
        <c:ser>
          <c:idx val="1"/>
          <c:order val="1"/>
          <c:tx>
            <c:strRef>
              <c:f>Graphiques!$B$15</c:f>
              <c:strCache>
                <c:ptCount val="1"/>
                <c:pt idx="0">
                  <c:v>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Graphiques!$C$15:$W$15</c:f>
              <c:numCache>
                <c:formatCode>_-* #\ ##0_-;\-* #\ ##0_-;_-* "-"??_-;_-@_-</c:formatCode>
                <c:ptCount val="21"/>
                <c:pt idx="0">
                  <c:v>410174</c:v>
                </c:pt>
                <c:pt idx="1">
                  <c:v>418377.48</c:v>
                </c:pt>
                <c:pt idx="2">
                  <c:v>426745.02960000001</c:v>
                </c:pt>
                <c:pt idx="3">
                  <c:v>435279.930192</c:v>
                </c:pt>
                <c:pt idx="4">
                  <c:v>443985.52879583999</c:v>
                </c:pt>
                <c:pt idx="5">
                  <c:v>452865.23937175679</c:v>
                </c:pt>
                <c:pt idx="6">
                  <c:v>461922.54415919195</c:v>
                </c:pt>
                <c:pt idx="7">
                  <c:v>471160.99504237581</c:v>
                </c:pt>
                <c:pt idx="8">
                  <c:v>480584.21494322334</c:v>
                </c:pt>
                <c:pt idx="9">
                  <c:v>490195.89924208779</c:v>
                </c:pt>
                <c:pt idx="10">
                  <c:v>499999.81722692953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5-4975-ABDD-6973A65EEE95}"/>
            </c:ext>
          </c:extLst>
        </c:ser>
        <c:ser>
          <c:idx val="2"/>
          <c:order val="2"/>
          <c:tx>
            <c:strRef>
              <c:f>Graphiques!$B$16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Graphiques!$C$16:$W$16</c:f>
              <c:numCache>
                <c:formatCode>_-* #\ ##0_-;\-* #\ ##0_-;_-* "-"??_-;_-@_-</c:formatCode>
                <c:ptCount val="21"/>
                <c:pt idx="0">
                  <c:v>475733</c:v>
                </c:pt>
                <c:pt idx="1">
                  <c:v>480490.33</c:v>
                </c:pt>
                <c:pt idx="2">
                  <c:v>485295.23330000002</c:v>
                </c:pt>
                <c:pt idx="3">
                  <c:v>490148.18563300004</c:v>
                </c:pt>
                <c:pt idx="4">
                  <c:v>495049.66748933005</c:v>
                </c:pt>
                <c:pt idx="5">
                  <c:v>500000.16416422336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5-4975-ABDD-6973A65EEE95}"/>
            </c:ext>
          </c:extLst>
        </c:ser>
        <c:ser>
          <c:idx val="3"/>
          <c:order val="3"/>
          <c:tx>
            <c:strRef>
              <c:f>Graphiques!$B$17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Graphiques!$C$17:$W$17</c:f>
              <c:numCache>
                <c:formatCode>_-* #\ ##0_-;\-* #\ ##0_-;_-* "-"??_-;_-@_-</c:formatCode>
                <c:ptCount val="21"/>
                <c:pt idx="0">
                  <c:v>500000</c:v>
                </c:pt>
                <c:pt idx="1">
                  <c:v>400000</c:v>
                </c:pt>
                <c:pt idx="2">
                  <c:v>300000</c:v>
                </c:pt>
                <c:pt idx="3">
                  <c:v>200000</c:v>
                </c:pt>
                <c:pt idx="4">
                  <c:v>100000</c:v>
                </c:pt>
                <c:pt idx="5">
                  <c:v>0</c:v>
                </c:pt>
                <c:pt idx="6">
                  <c:v>400000.16416422336</c:v>
                </c:pt>
                <c:pt idx="7">
                  <c:v>300000.16416422336</c:v>
                </c:pt>
                <c:pt idx="8">
                  <c:v>200000.16416422336</c:v>
                </c:pt>
                <c:pt idx="9">
                  <c:v>100000.16416422336</c:v>
                </c:pt>
                <c:pt idx="10">
                  <c:v>0.16416422335896641</c:v>
                </c:pt>
                <c:pt idx="11">
                  <c:v>399999.81722692953</c:v>
                </c:pt>
                <c:pt idx="12">
                  <c:v>299999.81722692953</c:v>
                </c:pt>
                <c:pt idx="13">
                  <c:v>199999.81722692953</c:v>
                </c:pt>
                <c:pt idx="14">
                  <c:v>99999.817226929532</c:v>
                </c:pt>
                <c:pt idx="15">
                  <c:v>-0.18277307046810165</c:v>
                </c:pt>
                <c:pt idx="16">
                  <c:v>400000.93750204891</c:v>
                </c:pt>
                <c:pt idx="17">
                  <c:v>300000.93750204891</c:v>
                </c:pt>
                <c:pt idx="18">
                  <c:v>200000.93750204891</c:v>
                </c:pt>
                <c:pt idx="19">
                  <c:v>100000.93750204891</c:v>
                </c:pt>
                <c:pt idx="20">
                  <c:v>0.93750204890966415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A5-4975-ABDD-6973A65E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406293055"/>
        <c:axId val="1404450671"/>
      </c:barChart>
      <c:catAx>
        <c:axId val="140629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450671"/>
        <c:crosses val="autoZero"/>
        <c:auto val="1"/>
        <c:lblAlgn val="ctr"/>
        <c:lblOffset val="100"/>
        <c:noMultiLvlLbl val="0"/>
      </c:catAx>
      <c:valAx>
        <c:axId val="14044506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629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Répartition des placements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D-4768-A561-EA63A02E8A8F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9D-4768-A561-EA63A02E8A8F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9D-4768-A561-EA63A02E8A8F}"/>
              </c:ext>
            </c:extLst>
          </c:dPt>
          <c:dPt>
            <c:idx val="3"/>
            <c:bubble3D val="0"/>
            <c:spPr>
              <a:solidFill>
                <a:srgbClr val="17F1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9D-4768-A561-EA63A02E8A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Graphiques!$Q$7:$Q$10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Graphiques!$R$7:$R$10</c:f>
              <c:numCache>
                <c:formatCode>_-* #\ ##0_-;\-* #\ ##0_-;_-* "-"??_-;_-@_-</c:formatCode>
                <c:ptCount val="4"/>
                <c:pt idx="0">
                  <c:v>500000</c:v>
                </c:pt>
                <c:pt idx="1">
                  <c:v>475733</c:v>
                </c:pt>
                <c:pt idx="2">
                  <c:v>410174</c:v>
                </c:pt>
                <c:pt idx="3">
                  <c:v>240509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D-4768-A561-EA63A02E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138112</xdr:rowOff>
    </xdr:from>
    <xdr:to>
      <xdr:col>9</xdr:col>
      <xdr:colOff>66675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0F0914-5A4B-21A6-1D5D-91024F46C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17</xdr:row>
      <xdr:rowOff>138112</xdr:rowOff>
    </xdr:from>
    <xdr:to>
      <xdr:col>14</xdr:col>
      <xdr:colOff>85725</xdr:colOff>
      <xdr:row>26</xdr:row>
      <xdr:rowOff>52387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671C0F8-0AD9-D9EB-EA10-862B7A7F2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6650-59B3-46D4-8AA4-B0A7466373C6}">
  <dimension ref="B1:K27"/>
  <sheetViews>
    <sheetView showGridLines="0" tabSelected="1" workbookViewId="0">
      <selection activeCell="E4" sqref="E4"/>
    </sheetView>
  </sheetViews>
  <sheetFormatPr baseColWidth="10" defaultRowHeight="15" x14ac:dyDescent="0.25"/>
  <cols>
    <col min="1" max="1" width="1.7109375" style="66" customWidth="1"/>
    <col min="2" max="2" width="15.7109375" style="66" customWidth="1"/>
    <col min="3" max="3" width="1.7109375" style="66" customWidth="1"/>
    <col min="4" max="4" width="50.7109375" style="66" customWidth="1"/>
    <col min="5" max="5" width="22.7109375" style="66" customWidth="1"/>
    <col min="6" max="6" width="1.7109375" style="66" customWidth="1"/>
    <col min="7" max="7" width="12.7109375" style="66" customWidth="1"/>
    <col min="8" max="8" width="20.7109375" style="66" customWidth="1"/>
    <col min="9" max="9" width="7.7109375" style="66" customWidth="1"/>
    <col min="10" max="10" width="2" style="66" customWidth="1"/>
    <col min="11" max="16384" width="11.42578125" style="66"/>
  </cols>
  <sheetData>
    <row r="1" spans="2:11" ht="9" customHeight="1" x14ac:dyDescent="0.25"/>
    <row r="2" spans="2:11" ht="50.1" customHeight="1" x14ac:dyDescent="0.25">
      <c r="B2" s="67" t="s">
        <v>32</v>
      </c>
      <c r="C2" s="67"/>
      <c r="D2" s="67"/>
    </row>
    <row r="3" spans="2:11" ht="9" customHeight="1" thickBot="1" x14ac:dyDescent="0.3"/>
    <row r="4" spans="2:11" s="70" customFormat="1" ht="60" customHeight="1" thickBot="1" x14ac:dyDescent="0.3">
      <c r="B4" s="68" t="s">
        <v>24</v>
      </c>
      <c r="C4" s="69"/>
      <c r="D4" s="69"/>
      <c r="E4" s="106">
        <v>100000</v>
      </c>
      <c r="G4" s="71" t="s">
        <v>25</v>
      </c>
      <c r="H4" s="72">
        <v>20</v>
      </c>
      <c r="I4" s="73" t="s">
        <v>26</v>
      </c>
      <c r="J4" s="74"/>
    </row>
    <row r="5" spans="2:11" s="70" customFormat="1" ht="15" customHeight="1" thickBot="1" x14ac:dyDescent="0.3">
      <c r="E5" s="75"/>
    </row>
    <row r="6" spans="2:11" s="70" customFormat="1" ht="60" customHeight="1" thickBot="1" x14ac:dyDescent="0.3">
      <c r="B6" s="76" t="s">
        <v>0</v>
      </c>
      <c r="C6" s="77"/>
      <c r="D6" s="78" t="s">
        <v>27</v>
      </c>
      <c r="E6" s="79">
        <f>+Prélèvement_Annuel*5</f>
        <v>500000</v>
      </c>
      <c r="G6" s="80" t="s">
        <v>25</v>
      </c>
      <c r="H6" s="81" t="s">
        <v>29</v>
      </c>
    </row>
    <row r="7" spans="2:11" s="70" customFormat="1" ht="60" customHeight="1" x14ac:dyDescent="0.25">
      <c r="B7" s="82" t="s">
        <v>2</v>
      </c>
      <c r="C7" s="83"/>
      <c r="D7" s="84" t="s">
        <v>28</v>
      </c>
      <c r="E7" s="85">
        <f>ROUND(Caisse1/K7,0)</f>
        <v>475733</v>
      </c>
      <c r="G7" s="86">
        <v>5</v>
      </c>
      <c r="H7" s="107">
        <v>0.01</v>
      </c>
      <c r="K7" s="87">
        <f>POWER((1+Perf2),G7)</f>
        <v>1.0510100500999999</v>
      </c>
    </row>
    <row r="8" spans="2:11" s="70" customFormat="1" ht="60" customHeight="1" x14ac:dyDescent="0.25">
      <c r="B8" s="88" t="s">
        <v>3</v>
      </c>
      <c r="C8" s="89"/>
      <c r="D8" s="90" t="s">
        <v>31</v>
      </c>
      <c r="E8" s="91">
        <f>ROUND(Caisse1/K8,0)</f>
        <v>410174</v>
      </c>
      <c r="G8" s="88">
        <v>10</v>
      </c>
      <c r="H8" s="108">
        <v>0.02</v>
      </c>
      <c r="K8" s="87">
        <f>POWER((1+Perf3),G8)</f>
        <v>1.2189944199947571</v>
      </c>
    </row>
    <row r="9" spans="2:11" s="70" customFormat="1" ht="60" customHeight="1" thickBot="1" x14ac:dyDescent="0.3">
      <c r="B9" s="92" t="s">
        <v>4</v>
      </c>
      <c r="C9" s="93"/>
      <c r="D9" s="94" t="s">
        <v>30</v>
      </c>
      <c r="E9" s="95">
        <f>ROUND(Caisse1/K9,0)</f>
        <v>240509</v>
      </c>
      <c r="G9" s="96">
        <v>15</v>
      </c>
      <c r="H9" s="109">
        <v>0.05</v>
      </c>
      <c r="K9" s="87">
        <f>POWER((1+Perf4),G9)</f>
        <v>2.0789281794113679</v>
      </c>
    </row>
    <row r="10" spans="2:11" s="98" customFormat="1" ht="15" customHeight="1" thickBot="1" x14ac:dyDescent="0.3">
      <c r="B10" s="74"/>
      <c r="C10" s="74"/>
      <c r="D10" s="74"/>
      <c r="E10" s="97"/>
      <c r="G10" s="99"/>
      <c r="H10" s="100"/>
      <c r="K10" s="101"/>
    </row>
    <row r="11" spans="2:11" s="70" customFormat="1" ht="50.1" customHeight="1" thickBot="1" x14ac:dyDescent="0.3">
      <c r="C11" s="102" t="s">
        <v>33</v>
      </c>
      <c r="D11" s="103"/>
      <c r="E11" s="104">
        <f>SUM(E6:E9)</f>
        <v>1626416</v>
      </c>
      <c r="G11" s="105" t="s">
        <v>34</v>
      </c>
      <c r="H11" s="105"/>
      <c r="I11" s="105"/>
    </row>
    <row r="12" spans="2:11" s="70" customFormat="1" ht="11.25" customHeight="1" x14ac:dyDescent="0.25">
      <c r="E12" s="75"/>
    </row>
    <row r="13" spans="2:11" s="70" customFormat="1" ht="50.1" customHeight="1" x14ac:dyDescent="0.25"/>
    <row r="14" spans="2:11" s="70" customFormat="1" ht="50.1" customHeight="1" x14ac:dyDescent="0.25"/>
    <row r="15" spans="2:11" ht="50.1" customHeight="1" x14ac:dyDescent="0.25"/>
    <row r="16" spans="2:11" ht="50.1" customHeight="1" x14ac:dyDescent="0.25"/>
    <row r="17" s="66" customFormat="1" ht="50.1" customHeight="1" x14ac:dyDescent="0.25"/>
    <row r="18" s="66" customFormat="1" ht="50.1" customHeight="1" x14ac:dyDescent="0.25"/>
    <row r="19" s="66" customFormat="1" ht="50.1" customHeight="1" x14ac:dyDescent="0.25"/>
    <row r="20" s="66" customFormat="1" ht="50.1" customHeight="1" x14ac:dyDescent="0.25"/>
    <row r="21" s="66" customFormat="1" ht="50.1" customHeight="1" x14ac:dyDescent="0.25"/>
    <row r="22" s="66" customFormat="1" ht="50.1" customHeight="1" x14ac:dyDescent="0.25"/>
    <row r="23" s="66" customFormat="1" ht="50.1" customHeight="1" x14ac:dyDescent="0.25"/>
    <row r="24" s="66" customFormat="1" ht="50.1" customHeight="1" x14ac:dyDescent="0.25"/>
    <row r="25" s="66" customFormat="1" ht="50.1" customHeight="1" x14ac:dyDescent="0.25"/>
    <row r="26" s="66" customFormat="1" ht="50.1" customHeight="1" x14ac:dyDescent="0.25"/>
    <row r="27" s="66" customFormat="1" ht="50.1" customHeight="1" x14ac:dyDescent="0.25"/>
  </sheetData>
  <sheetProtection sheet="1" objects="1" scenarios="1"/>
  <mergeCells count="2">
    <mergeCell ref="C11:D11"/>
    <mergeCell ref="G11:I11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A818-A99F-4C5F-9A41-BDB9DE2A0D04}">
  <dimension ref="B1:W47"/>
  <sheetViews>
    <sheetView showGridLines="0" workbookViewId="0">
      <selection activeCell="M4" sqref="M4:N4"/>
    </sheetView>
  </sheetViews>
  <sheetFormatPr baseColWidth="10" defaultRowHeight="12.75" x14ac:dyDescent="0.25"/>
  <cols>
    <col min="1" max="1" width="1.7109375" style="1" customWidth="1"/>
    <col min="2" max="2" width="11.42578125" style="1"/>
    <col min="3" max="12" width="8.7109375" style="1" customWidth="1"/>
    <col min="13" max="14" width="16.7109375" style="1" customWidth="1"/>
    <col min="15" max="15" width="1.7109375" style="1" customWidth="1"/>
    <col min="16" max="16384" width="11.42578125" style="1"/>
  </cols>
  <sheetData>
    <row r="1" spans="2:23" ht="5.25" customHeight="1" x14ac:dyDescent="0.25"/>
    <row r="2" spans="2:23" s="3" customFormat="1" ht="24.95" customHeight="1" x14ac:dyDescent="0.25">
      <c r="B2" s="32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23" s="2" customFormat="1" ht="5.25" customHeight="1" thickBo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23" s="2" customFormat="1" ht="39.950000000000003" customHeight="1" thickBot="1" x14ac:dyDescent="0.3">
      <c r="B4" s="4"/>
      <c r="C4" s="34" t="s">
        <v>17</v>
      </c>
      <c r="D4" s="35"/>
      <c r="E4" s="4"/>
      <c r="F4" s="36" t="s">
        <v>18</v>
      </c>
      <c r="G4" s="37"/>
      <c r="H4" s="38"/>
      <c r="I4" s="4"/>
      <c r="J4" s="4"/>
      <c r="K4" s="4"/>
      <c r="L4" s="4"/>
      <c r="M4" s="58" t="s">
        <v>35</v>
      </c>
      <c r="N4" s="43"/>
    </row>
    <row r="5" spans="2:23" s="2" customFormat="1" ht="30" customHeight="1" thickBot="1" x14ac:dyDescent="0.3">
      <c r="C5" s="56">
        <f>Capital_Initial</f>
        <v>1626416</v>
      </c>
      <c r="D5" s="57"/>
      <c r="F5" s="59">
        <f>Prélèvement_Annuel</f>
        <v>100000</v>
      </c>
      <c r="G5" s="59"/>
      <c r="H5" s="59"/>
      <c r="K5" s="39" t="s">
        <v>16</v>
      </c>
      <c r="L5" s="40"/>
      <c r="M5" s="19" t="s">
        <v>5</v>
      </c>
      <c r="N5" s="20" t="s">
        <v>6</v>
      </c>
    </row>
    <row r="6" spans="2:23" s="2" customFormat="1" ht="5.25" customHeight="1" thickBot="1" x14ac:dyDescent="0.3">
      <c r="C6" s="29"/>
      <c r="D6" s="29"/>
      <c r="F6" s="29"/>
      <c r="G6" s="29"/>
      <c r="H6" s="29"/>
      <c r="K6" s="41"/>
      <c r="L6" s="42"/>
      <c r="M6" s="5"/>
      <c r="N6" s="7"/>
    </row>
    <row r="7" spans="2:23" s="2" customFormat="1" ht="30" customHeight="1" x14ac:dyDescent="0.25">
      <c r="B7" s="21" t="s">
        <v>0</v>
      </c>
      <c r="C7" s="44" t="s">
        <v>1</v>
      </c>
      <c r="D7" s="45"/>
      <c r="E7" s="45"/>
      <c r="F7" s="45"/>
      <c r="G7" s="45"/>
      <c r="H7" s="45"/>
      <c r="I7" s="45"/>
      <c r="J7" s="46"/>
      <c r="K7" s="60">
        <v>0</v>
      </c>
      <c r="L7" s="61"/>
      <c r="M7" s="6"/>
      <c r="N7" s="8" t="s">
        <v>7</v>
      </c>
      <c r="Q7" s="30" t="s">
        <v>19</v>
      </c>
      <c r="R7" s="31">
        <f>+C17</f>
        <v>500000</v>
      </c>
    </row>
    <row r="8" spans="2:23" s="2" customFormat="1" ht="30" customHeight="1" x14ac:dyDescent="0.25">
      <c r="B8" s="22" t="s">
        <v>2</v>
      </c>
      <c r="C8" s="47" t="s">
        <v>13</v>
      </c>
      <c r="D8" s="48"/>
      <c r="E8" s="48"/>
      <c r="F8" s="48"/>
      <c r="G8" s="48"/>
      <c r="H8" s="48"/>
      <c r="I8" s="48"/>
      <c r="J8" s="49"/>
      <c r="K8" s="62">
        <f>Perf2</f>
        <v>0.01</v>
      </c>
      <c r="L8" s="63"/>
      <c r="M8" s="11" t="s">
        <v>7</v>
      </c>
      <c r="N8" s="9" t="s">
        <v>8</v>
      </c>
      <c r="Q8" s="30" t="s">
        <v>20</v>
      </c>
      <c r="R8" s="31">
        <f>+C16</f>
        <v>475733</v>
      </c>
    </row>
    <row r="9" spans="2:23" s="2" customFormat="1" ht="30" customHeight="1" x14ac:dyDescent="0.25">
      <c r="B9" s="23" t="s">
        <v>3</v>
      </c>
      <c r="C9" s="50" t="s">
        <v>14</v>
      </c>
      <c r="D9" s="51"/>
      <c r="E9" s="51"/>
      <c r="F9" s="51"/>
      <c r="G9" s="51"/>
      <c r="H9" s="51"/>
      <c r="I9" s="51"/>
      <c r="J9" s="52"/>
      <c r="K9" s="62">
        <f>Perf3</f>
        <v>0.02</v>
      </c>
      <c r="L9" s="63"/>
      <c r="M9" s="11" t="s">
        <v>9</v>
      </c>
      <c r="N9" s="9" t="s">
        <v>10</v>
      </c>
      <c r="Q9" s="30" t="s">
        <v>22</v>
      </c>
      <c r="R9" s="31">
        <f>+C15</f>
        <v>410174</v>
      </c>
    </row>
    <row r="10" spans="2:23" s="2" customFormat="1" ht="30" customHeight="1" thickBot="1" x14ac:dyDescent="0.3">
      <c r="B10" s="24" t="s">
        <v>4</v>
      </c>
      <c r="C10" s="53" t="s">
        <v>15</v>
      </c>
      <c r="D10" s="54"/>
      <c r="E10" s="54"/>
      <c r="F10" s="54"/>
      <c r="G10" s="54"/>
      <c r="H10" s="54"/>
      <c r="I10" s="54"/>
      <c r="J10" s="55"/>
      <c r="K10" s="64">
        <f>Perf4</f>
        <v>0.05</v>
      </c>
      <c r="L10" s="65"/>
      <c r="M10" s="12" t="s">
        <v>11</v>
      </c>
      <c r="N10" s="10" t="s">
        <v>12</v>
      </c>
      <c r="Q10" s="30" t="s">
        <v>21</v>
      </c>
      <c r="R10" s="31">
        <f>+C14</f>
        <v>240509</v>
      </c>
    </row>
    <row r="11" spans="2:23" s="2" customFormat="1" ht="9" customHeight="1" x14ac:dyDescent="0.25"/>
    <row r="12" spans="2:23" s="2" customFormat="1" ht="15" customHeight="1" x14ac:dyDescent="0.25">
      <c r="C12" s="13">
        <f>SUM(C14:C17)</f>
        <v>1626416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2:23" s="17" customFormat="1" ht="15" customHeight="1" x14ac:dyDescent="0.25">
      <c r="C13" s="18">
        <v>0</v>
      </c>
      <c r="D13" s="18">
        <f>+C13+1</f>
        <v>1</v>
      </c>
      <c r="E13" s="18">
        <f t="shared" ref="E13:W13" si="0">+D13+1</f>
        <v>2</v>
      </c>
      <c r="F13" s="18">
        <f t="shared" si="0"/>
        <v>3</v>
      </c>
      <c r="G13" s="18">
        <f t="shared" si="0"/>
        <v>4</v>
      </c>
      <c r="H13" s="18">
        <f t="shared" si="0"/>
        <v>5</v>
      </c>
      <c r="I13" s="18">
        <f t="shared" si="0"/>
        <v>6</v>
      </c>
      <c r="J13" s="18">
        <f t="shared" si="0"/>
        <v>7</v>
      </c>
      <c r="K13" s="18">
        <f t="shared" si="0"/>
        <v>8</v>
      </c>
      <c r="L13" s="18">
        <f t="shared" si="0"/>
        <v>9</v>
      </c>
      <c r="M13" s="18">
        <f t="shared" si="0"/>
        <v>10</v>
      </c>
      <c r="N13" s="18">
        <f t="shared" si="0"/>
        <v>11</v>
      </c>
      <c r="O13" s="18">
        <f t="shared" si="0"/>
        <v>12</v>
      </c>
      <c r="P13" s="18">
        <f t="shared" si="0"/>
        <v>13</v>
      </c>
      <c r="Q13" s="18">
        <f t="shared" si="0"/>
        <v>14</v>
      </c>
      <c r="R13" s="18">
        <f t="shared" si="0"/>
        <v>15</v>
      </c>
      <c r="S13" s="18">
        <f t="shared" si="0"/>
        <v>16</v>
      </c>
      <c r="T13" s="18">
        <f t="shared" si="0"/>
        <v>17</v>
      </c>
      <c r="U13" s="18">
        <f t="shared" si="0"/>
        <v>18</v>
      </c>
      <c r="V13" s="18">
        <f t="shared" si="0"/>
        <v>19</v>
      </c>
      <c r="W13" s="18">
        <f t="shared" si="0"/>
        <v>20</v>
      </c>
    </row>
    <row r="14" spans="2:23" s="2" customFormat="1" ht="15" customHeight="1" x14ac:dyDescent="0.25">
      <c r="B14" s="25" t="s">
        <v>21</v>
      </c>
      <c r="C14" s="110">
        <f>Caisse4</f>
        <v>240509</v>
      </c>
      <c r="D14" s="14">
        <f>+C14*(1+$K$10)</f>
        <v>252534.45</v>
      </c>
      <c r="E14" s="14">
        <f t="shared" ref="E14:R14" si="1">+D14*(1+$K$10)</f>
        <v>265161.17250000004</v>
      </c>
      <c r="F14" s="14">
        <f t="shared" si="1"/>
        <v>278419.23112500005</v>
      </c>
      <c r="G14" s="14">
        <f t="shared" si="1"/>
        <v>292340.19268125005</v>
      </c>
      <c r="H14" s="14">
        <f t="shared" si="1"/>
        <v>306957.20231531258</v>
      </c>
      <c r="I14" s="14">
        <f t="shared" si="1"/>
        <v>322305.06243107823</v>
      </c>
      <c r="J14" s="14">
        <f t="shared" si="1"/>
        <v>338420.31555263215</v>
      </c>
      <c r="K14" s="14">
        <f t="shared" si="1"/>
        <v>355341.33133026375</v>
      </c>
      <c r="L14" s="14">
        <f t="shared" si="1"/>
        <v>373108.39789677697</v>
      </c>
      <c r="M14" s="14">
        <f t="shared" si="1"/>
        <v>391763.81779161585</v>
      </c>
      <c r="N14" s="14">
        <f t="shared" si="1"/>
        <v>411352.00868119666</v>
      </c>
      <c r="O14" s="14">
        <f t="shared" si="1"/>
        <v>431919.60911525652</v>
      </c>
      <c r="P14" s="14">
        <f t="shared" si="1"/>
        <v>453515.58957101934</v>
      </c>
      <c r="Q14" s="14">
        <f t="shared" si="1"/>
        <v>476191.36904957035</v>
      </c>
      <c r="R14" s="16">
        <f t="shared" si="1"/>
        <v>500000.93750204891</v>
      </c>
      <c r="S14" s="14">
        <v>0</v>
      </c>
      <c r="T14" s="14">
        <v>0</v>
      </c>
      <c r="U14" s="14">
        <v>0</v>
      </c>
      <c r="V14" s="14">
        <v>0</v>
      </c>
      <c r="W14" s="15"/>
    </row>
    <row r="15" spans="2:23" s="2" customFormat="1" ht="15" customHeight="1" x14ac:dyDescent="0.25">
      <c r="B15" s="26" t="s">
        <v>22</v>
      </c>
      <c r="C15" s="110">
        <f>Caisse3</f>
        <v>410174</v>
      </c>
      <c r="D15" s="14">
        <f>+C15*(1+$K$9)</f>
        <v>418377.48</v>
      </c>
      <c r="E15" s="14">
        <f t="shared" ref="E15:M15" si="2">+D15*(1+$K$9)</f>
        <v>426745.02960000001</v>
      </c>
      <c r="F15" s="14">
        <f t="shared" si="2"/>
        <v>435279.930192</v>
      </c>
      <c r="G15" s="14">
        <f t="shared" si="2"/>
        <v>443985.52879583999</v>
      </c>
      <c r="H15" s="14">
        <f t="shared" si="2"/>
        <v>452865.23937175679</v>
      </c>
      <c r="I15" s="14">
        <f t="shared" si="2"/>
        <v>461922.54415919195</v>
      </c>
      <c r="J15" s="14">
        <f t="shared" si="2"/>
        <v>471160.99504237581</v>
      </c>
      <c r="K15" s="14">
        <f t="shared" si="2"/>
        <v>480584.21494322334</v>
      </c>
      <c r="L15" s="14">
        <f t="shared" si="2"/>
        <v>490195.89924208779</v>
      </c>
      <c r="M15" s="16">
        <f t="shared" si="2"/>
        <v>499999.81722692953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5"/>
    </row>
    <row r="16" spans="2:23" s="2" customFormat="1" ht="15" customHeight="1" x14ac:dyDescent="0.25">
      <c r="B16" s="27" t="s">
        <v>20</v>
      </c>
      <c r="C16" s="110">
        <f>Caisse2</f>
        <v>475733</v>
      </c>
      <c r="D16" s="14">
        <f>+C16*(1+$K$8)</f>
        <v>480490.33</v>
      </c>
      <c r="E16" s="14">
        <f t="shared" ref="E16:H16" si="3">+D16*(1+$K$8)</f>
        <v>485295.23330000002</v>
      </c>
      <c r="F16" s="14">
        <f t="shared" si="3"/>
        <v>490148.18563300004</v>
      </c>
      <c r="G16" s="14">
        <f t="shared" si="3"/>
        <v>495049.66748933005</v>
      </c>
      <c r="H16" s="16">
        <f t="shared" si="3"/>
        <v>500000.16416422336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/>
    </row>
    <row r="17" spans="2:23" s="2" customFormat="1" ht="15" customHeight="1" x14ac:dyDescent="0.25">
      <c r="B17" s="28" t="s">
        <v>19</v>
      </c>
      <c r="C17" s="110">
        <f>Caisse1</f>
        <v>500000</v>
      </c>
      <c r="D17" s="14">
        <f>+C17*(1+$K$7)-$F$5</f>
        <v>400000</v>
      </c>
      <c r="E17" s="14">
        <f t="shared" ref="E17:G17" si="4">+D17*(1+$K$7)-$F$5</f>
        <v>300000</v>
      </c>
      <c r="F17" s="14">
        <f t="shared" si="4"/>
        <v>200000</v>
      </c>
      <c r="G17" s="14">
        <f t="shared" si="4"/>
        <v>100000</v>
      </c>
      <c r="H17" s="14">
        <f>+G17-$F$5</f>
        <v>0</v>
      </c>
      <c r="I17" s="14">
        <f>+H16-$F$5</f>
        <v>400000.16416422336</v>
      </c>
      <c r="J17" s="14">
        <f t="shared" ref="J17:R17" si="5">+I17-$F$5</f>
        <v>300000.16416422336</v>
      </c>
      <c r="K17" s="14">
        <f t="shared" si="5"/>
        <v>200000.16416422336</v>
      </c>
      <c r="L17" s="14">
        <f t="shared" si="5"/>
        <v>100000.16416422336</v>
      </c>
      <c r="M17" s="14">
        <f t="shared" si="5"/>
        <v>0.16416422335896641</v>
      </c>
      <c r="N17" s="14">
        <f>+M15-$F$5</f>
        <v>399999.81722692953</v>
      </c>
      <c r="O17" s="14">
        <f>+N17-$F$5</f>
        <v>299999.81722692953</v>
      </c>
      <c r="P17" s="14">
        <f t="shared" si="5"/>
        <v>199999.81722692953</v>
      </c>
      <c r="Q17" s="14">
        <f t="shared" si="5"/>
        <v>99999.817226929532</v>
      </c>
      <c r="R17" s="14">
        <f t="shared" si="5"/>
        <v>-0.18277307046810165</v>
      </c>
      <c r="S17" s="14">
        <f>+R14-$F$5</f>
        <v>400000.93750204891</v>
      </c>
      <c r="T17" s="14">
        <f>+S17-$F$5</f>
        <v>300000.93750204891</v>
      </c>
      <c r="U17" s="14">
        <f t="shared" ref="U17:W17" si="6">+T17-$F$5</f>
        <v>200000.93750204891</v>
      </c>
      <c r="V17" s="14">
        <f t="shared" si="6"/>
        <v>100000.93750204891</v>
      </c>
      <c r="W17" s="14">
        <f t="shared" si="6"/>
        <v>0.93750204890966415</v>
      </c>
    </row>
    <row r="18" spans="2:23" s="2" customFormat="1" ht="24.95" customHeight="1" x14ac:dyDescent="0.25"/>
    <row r="19" spans="2:23" s="2" customFormat="1" ht="24.95" customHeight="1" x14ac:dyDescent="0.25"/>
    <row r="20" spans="2:23" s="2" customFormat="1" ht="24.95" customHeight="1" x14ac:dyDescent="0.25"/>
    <row r="21" spans="2:23" s="2" customFormat="1" ht="24.95" customHeight="1" x14ac:dyDescent="0.25"/>
    <row r="22" spans="2:23" s="2" customFormat="1" ht="24.95" customHeight="1" x14ac:dyDescent="0.25"/>
    <row r="23" spans="2:23" s="2" customFormat="1" ht="24.95" customHeight="1" x14ac:dyDescent="0.25"/>
    <row r="24" spans="2:23" s="2" customFormat="1" ht="24.95" customHeight="1" x14ac:dyDescent="0.25"/>
    <row r="25" spans="2:23" s="2" customFormat="1" ht="24.95" customHeight="1" x14ac:dyDescent="0.25"/>
    <row r="26" spans="2:23" s="2" customFormat="1" ht="24.95" customHeight="1" x14ac:dyDescent="0.25"/>
    <row r="27" spans="2:23" s="2" customFormat="1" ht="15" customHeight="1" x14ac:dyDescent="0.25"/>
    <row r="28" spans="2:23" s="2" customFormat="1" ht="24.95" customHeight="1" x14ac:dyDescent="0.25"/>
    <row r="29" spans="2:23" s="2" customFormat="1" ht="24.95" customHeight="1" x14ac:dyDescent="0.25"/>
    <row r="30" spans="2:23" s="2" customFormat="1" ht="24.95" customHeight="1" x14ac:dyDescent="0.25"/>
    <row r="31" spans="2:23" s="2" customFormat="1" ht="24.95" customHeight="1" x14ac:dyDescent="0.25"/>
    <row r="32" spans="2:23" s="2" customFormat="1" ht="24.95" customHeight="1" x14ac:dyDescent="0.25"/>
    <row r="33" s="2" customFormat="1" ht="24.95" customHeight="1" x14ac:dyDescent="0.25"/>
    <row r="34" s="2" customFormat="1" ht="24.95" customHeight="1" x14ac:dyDescent="0.25"/>
    <row r="35" s="2" customFormat="1" ht="24.95" customHeight="1" x14ac:dyDescent="0.25"/>
    <row r="36" s="2" customFormat="1" ht="24.95" customHeight="1" x14ac:dyDescent="0.25"/>
    <row r="37" s="2" customFormat="1" ht="24.95" customHeight="1" x14ac:dyDescent="0.25"/>
    <row r="38" s="2" customFormat="1" ht="24.95" customHeight="1" x14ac:dyDescent="0.25"/>
    <row r="39" s="2" customFormat="1" ht="24.95" customHeight="1" x14ac:dyDescent="0.25"/>
    <row r="40" s="2" customFormat="1" ht="24.95" customHeight="1" x14ac:dyDescent="0.25"/>
    <row r="41" s="2" customFormat="1" ht="24.95" customHeight="1" x14ac:dyDescent="0.25"/>
    <row r="42" s="2" customFormat="1" ht="24.95" customHeight="1" x14ac:dyDescent="0.25"/>
    <row r="43" s="2" customFormat="1" ht="24.95" customHeight="1" x14ac:dyDescent="0.25"/>
    <row r="44" s="2" customFormat="1" ht="24.95" customHeight="1" x14ac:dyDescent="0.25"/>
    <row r="45" s="2" customFormat="1" ht="24.95" customHeight="1" x14ac:dyDescent="0.25"/>
    <row r="46" s="2" customFormat="1" ht="24.95" customHeight="1" x14ac:dyDescent="0.25"/>
    <row r="47" s="2" customFormat="1" ht="24.95" customHeight="1" x14ac:dyDescent="0.25"/>
  </sheetData>
  <sheetProtection sheet="1" objects="1" scenarios="1"/>
  <mergeCells count="18">
    <mergeCell ref="K9:L9"/>
    <mergeCell ref="K10:L10"/>
    <mergeCell ref="K6:L6"/>
    <mergeCell ref="D12:N12"/>
    <mergeCell ref="M4:N4"/>
    <mergeCell ref="C7:J7"/>
    <mergeCell ref="C8:J8"/>
    <mergeCell ref="C9:J9"/>
    <mergeCell ref="C10:J10"/>
    <mergeCell ref="K7:L7"/>
    <mergeCell ref="K8:L8"/>
    <mergeCell ref="B2:N2"/>
    <mergeCell ref="B3:N3"/>
    <mergeCell ref="C4:D4"/>
    <mergeCell ref="C5:D5"/>
    <mergeCell ref="F4:H4"/>
    <mergeCell ref="F5:H5"/>
    <mergeCell ref="K5:L5"/>
  </mergeCells>
  <pageMargins left="0.39370078740157483" right="0.39370078740157483" top="0.39370078740157483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Calculs</vt:lpstr>
      <vt:lpstr>Graphiques</vt:lpstr>
      <vt:lpstr>Caisse1</vt:lpstr>
      <vt:lpstr>Caisse2</vt:lpstr>
      <vt:lpstr>Caisse3</vt:lpstr>
      <vt:lpstr>Caisse4</vt:lpstr>
      <vt:lpstr>Capital_Initial</vt:lpstr>
      <vt:lpstr>Perf2</vt:lpstr>
      <vt:lpstr>Perf3</vt:lpstr>
      <vt:lpstr>Perf4</vt:lpstr>
      <vt:lpstr>Prélèvement_Annuel</vt:lpstr>
      <vt:lpstr>Calculs!Zone_d_impression</vt:lpstr>
      <vt:lpstr>Graphiques!Zone_d_impression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2025-10-20T09:49:46Z</cp:lastPrinted>
  <dcterms:created xsi:type="dcterms:W3CDTF">2023-11-15T08:41:51Z</dcterms:created>
  <dcterms:modified xsi:type="dcterms:W3CDTF">2025-10-20T10:00:59Z</dcterms:modified>
</cp:coreProperties>
</file>